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\Desktop\Gill Security\Fire Alarm Permit Forms\"/>
    </mc:Choice>
  </mc:AlternateContent>
  <xr:revisionPtr revIDLastSave="0" documentId="8_{2F48E8A1-4095-4DE8-9631-08AC09BF2F70}" xr6:coauthVersionLast="47" xr6:coauthVersionMax="47" xr10:uidLastSave="{00000000-0000-0000-0000-000000000000}"/>
  <workbookProtection lockStructure="1"/>
  <bookViews>
    <workbookView xWindow="-120" yWindow="-120" windowWidth="29040" windowHeight="17640" activeTab="1" xr2:uid="{00000000-000D-0000-FFFF-FFFF00000000}"/>
  </bookViews>
  <sheets>
    <sheet name="ES-50X" sheetId="1" r:id="rId1"/>
    <sheet name="ES-200X" sheetId="6" r:id="rId2"/>
    <sheet name="MS-9050UD" sheetId="4" r:id="rId3"/>
    <sheet name="MS-9200UDLS" sheetId="5" r:id="rId4"/>
    <sheet name="MS-9600LS" sheetId="2" r:id="rId5"/>
    <sheet name="MS-9600UDLS" sheetId="3" r:id="rId6"/>
  </sheets>
  <definedNames>
    <definedName name="_NAC1" localSheetId="4">'MS-9600LS'!$L$94</definedName>
    <definedName name="_NAC1">'MS-9600UDLS'!$L$94</definedName>
    <definedName name="_NAC2" localSheetId="4">'MS-9600LS'!$L$95</definedName>
    <definedName name="_NAC2">'MS-9600UDLS'!$L$95</definedName>
    <definedName name="_NAC3" localSheetId="4">'MS-9600LS'!$L$96</definedName>
    <definedName name="_NAC3">'MS-9600UDLS'!$L$96</definedName>
    <definedName name="_NAC4" localSheetId="4">'MS-9600LS'!$L$97</definedName>
    <definedName name="_NAC4">'MS-9600UDLS'!$L$97</definedName>
    <definedName name="_xlnm.Print_Area" localSheetId="1">'ES-200X'!$B$4:$L$88,'ES-200X'!$B$91:$L$119</definedName>
    <definedName name="_xlnm.Print_Area" localSheetId="0">'ES-50X'!$B$4:$L$98</definedName>
    <definedName name="_xlnm.Print_Area" localSheetId="2">'MS-9050UD'!$B$4:$L$94</definedName>
    <definedName name="_xlnm.Print_Area" localSheetId="3">'MS-9200UDLS'!$B$4:$L$100,'MS-9200UDLS'!$B$103:$L$131</definedName>
    <definedName name="_xlnm.Print_Area" localSheetId="4">'MS-9600LS'!$B$4:$L$99,'MS-9600LS'!$B$102:$L$128</definedName>
    <definedName name="_xlnm.Print_Area" localSheetId="5">'MS-9600UDLS'!$B$4:$L$99,'MS-9600UDLS'!$B$102:$L$128</definedName>
    <definedName name="rng_Alarm_Load" localSheetId="4">'MS-9600LS'!$E$111</definedName>
    <definedName name="rng_Alarm_Load">'MS-9600UDLS'!$E$111</definedName>
    <definedName name="rng_Alarm_Time" localSheetId="4">'MS-9600LS'!$I$111</definedName>
    <definedName name="rng_Alarm_Time">'MS-9600UDLS'!$I$111</definedName>
    <definedName name="rng_Check">#REF!</definedName>
    <definedName name="rng_Derating_Factor" localSheetId="4">'MS-9600LS'!#REF!</definedName>
    <definedName name="rng_Derating_Factor">'MS-9600UDLS'!#REF!</definedName>
    <definedName name="rng_Load_Subtotal" localSheetId="4">'MS-9600LS'!#REF!</definedName>
    <definedName name="rng_Load_Subtotal">'MS-9600UDLS'!#REF!</definedName>
    <definedName name="rng_Standby_Load" localSheetId="4">'MS-9600LS'!$E$108</definedName>
    <definedName name="rng_Standby_Load">'MS-9600UDLS'!$E$108</definedName>
    <definedName name="rng_Standby_Time" localSheetId="4">'MS-9600LS'!$I$108</definedName>
    <definedName name="rng_Standby_Time">'MS-9600UDLS'!$I$108</definedName>
    <definedName name="rng_Total_Alarm_Draw" localSheetId="4">'MS-9600LS'!$L$99</definedName>
    <definedName name="rng_Total_Alarm_Draw">'MS-9600UDLS'!$L$99</definedName>
    <definedName name="rng_Total_Standby_Draw" localSheetId="4">'MS-9600LS'!$G$99</definedName>
    <definedName name="rng_Total_Standby_Draw">'MS-9600UDLS'!$G$99</definedName>
    <definedName name="Total_AH_Required" localSheetId="4">'MS-9600LS'!$L$114</definedName>
    <definedName name="Total_AH_Required">'MS-9600UDLS'!$L$114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6" i="6" l="1"/>
  <c r="L86" i="6"/>
  <c r="G86" i="6"/>
  <c r="H82" i="1"/>
  <c r="L82" i="1" s="1"/>
  <c r="L9" i="1"/>
  <c r="H10" i="1"/>
  <c r="L10" i="1" s="1"/>
  <c r="H11" i="1"/>
  <c r="L11" i="1"/>
  <c r="H12" i="1"/>
  <c r="L12" i="1" s="1"/>
  <c r="H13" i="1"/>
  <c r="L13" i="1"/>
  <c r="H15" i="1"/>
  <c r="L15" i="1" s="1"/>
  <c r="H16" i="1"/>
  <c r="L16" i="1"/>
  <c r="H17" i="1"/>
  <c r="L17" i="1" s="1"/>
  <c r="H18" i="1"/>
  <c r="L18" i="1"/>
  <c r="H19" i="1"/>
  <c r="L19" i="1" s="1"/>
  <c r="H20" i="1"/>
  <c r="L20" i="1"/>
  <c r="H21" i="1"/>
  <c r="L21" i="1" s="1"/>
  <c r="H22" i="1"/>
  <c r="L22" i="1"/>
  <c r="H63" i="1"/>
  <c r="L63" i="1" s="1"/>
  <c r="H65" i="1"/>
  <c r="L65" i="1"/>
  <c r="H67" i="1"/>
  <c r="L67" i="1" s="1"/>
  <c r="H68" i="1"/>
  <c r="L68" i="1"/>
  <c r="H69" i="1"/>
  <c r="L69" i="1" s="1"/>
  <c r="H70" i="1"/>
  <c r="L70" i="1"/>
  <c r="H71" i="1"/>
  <c r="L71" i="1" s="1"/>
  <c r="H72" i="1"/>
  <c r="L72" i="1"/>
  <c r="H74" i="1"/>
  <c r="L74" i="1" s="1"/>
  <c r="H75" i="1"/>
  <c r="L75" i="1"/>
  <c r="H76" i="1"/>
  <c r="L76" i="1" s="1"/>
  <c r="H77" i="1"/>
  <c r="L77" i="1"/>
  <c r="H78" i="1"/>
  <c r="L78" i="1" s="1"/>
  <c r="H116" i="1"/>
  <c r="L116" i="1"/>
  <c r="H117" i="1"/>
  <c r="L117" i="1" s="1"/>
  <c r="H118" i="1"/>
  <c r="L118" i="1"/>
  <c r="H119" i="1"/>
  <c r="L119" i="1" s="1"/>
  <c r="H120" i="1"/>
  <c r="L120" i="1"/>
  <c r="H121" i="1"/>
  <c r="L121" i="1" s="1"/>
  <c r="H122" i="1"/>
  <c r="L122" i="1"/>
  <c r="H123" i="1"/>
  <c r="L123" i="1" s="1"/>
  <c r="H124" i="1"/>
  <c r="L124" i="1"/>
  <c r="H125" i="1"/>
  <c r="L125" i="1" s="1"/>
  <c r="H130" i="1"/>
  <c r="L130" i="1"/>
  <c r="H131" i="1"/>
  <c r="L131" i="1" s="1"/>
  <c r="H132" i="1"/>
  <c r="L132" i="1"/>
  <c r="H133" i="1"/>
  <c r="L133" i="1" s="1"/>
  <c r="H134" i="1"/>
  <c r="L134" i="1"/>
  <c r="H135" i="1"/>
  <c r="L135" i="1" s="1"/>
  <c r="H136" i="1"/>
  <c r="L136" i="1"/>
  <c r="H137" i="1"/>
  <c r="L137" i="1" s="1"/>
  <c r="H138" i="1"/>
  <c r="L138" i="1"/>
  <c r="H139" i="1"/>
  <c r="L139" i="1" s="1"/>
  <c r="G82" i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24" i="1"/>
  <c r="G25" i="1"/>
  <c r="G26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3" i="1"/>
  <c r="G65" i="1"/>
  <c r="G67" i="1"/>
  <c r="G68" i="1"/>
  <c r="G69" i="1"/>
  <c r="G70" i="1"/>
  <c r="G71" i="1"/>
  <c r="G72" i="1"/>
  <c r="G74" i="1"/>
  <c r="G75" i="1"/>
  <c r="G76" i="1"/>
  <c r="G77" i="1"/>
  <c r="G78" i="1"/>
  <c r="G116" i="1"/>
  <c r="G126" i="1" s="1"/>
  <c r="E80" i="1" s="1"/>
  <c r="G80" i="1" s="1"/>
  <c r="G117" i="1"/>
  <c r="G118" i="1"/>
  <c r="G119" i="1"/>
  <c r="G120" i="1"/>
  <c r="G121" i="1"/>
  <c r="G122" i="1"/>
  <c r="G123" i="1"/>
  <c r="G124" i="1"/>
  <c r="G125" i="1"/>
  <c r="G130" i="1"/>
  <c r="G131" i="1"/>
  <c r="G132" i="1"/>
  <c r="G133" i="1"/>
  <c r="G134" i="1"/>
  <c r="G135" i="1"/>
  <c r="G136" i="1"/>
  <c r="G137" i="1"/>
  <c r="G138" i="1"/>
  <c r="G139" i="1"/>
  <c r="G140" i="1"/>
  <c r="E81" i="1" s="1"/>
  <c r="G81" i="1" s="1"/>
  <c r="H14" i="6"/>
  <c r="L14" i="6" s="1"/>
  <c r="G14" i="6"/>
  <c r="G9" i="6"/>
  <c r="H9" i="6"/>
  <c r="L9" i="6"/>
  <c r="G11" i="6"/>
  <c r="H11" i="6"/>
  <c r="L11" i="6"/>
  <c r="G12" i="6"/>
  <c r="H12" i="6"/>
  <c r="L12" i="6" s="1"/>
  <c r="G10" i="6"/>
  <c r="H10" i="6"/>
  <c r="L10" i="6" s="1"/>
  <c r="G13" i="6"/>
  <c r="H13" i="6"/>
  <c r="L13" i="6"/>
  <c r="G16" i="6"/>
  <c r="H16" i="6"/>
  <c r="L16" i="6" s="1"/>
  <c r="G17" i="6"/>
  <c r="H17" i="6"/>
  <c r="L17" i="6" s="1"/>
  <c r="G18" i="6"/>
  <c r="H18" i="6"/>
  <c r="L18" i="6" s="1"/>
  <c r="G19" i="6"/>
  <c r="H19" i="6"/>
  <c r="L19" i="6"/>
  <c r="G20" i="6"/>
  <c r="H20" i="6"/>
  <c r="L20" i="6"/>
  <c r="G21" i="6"/>
  <c r="H21" i="6"/>
  <c r="L21" i="6" s="1"/>
  <c r="G22" i="6"/>
  <c r="H22" i="6"/>
  <c r="L22" i="6" s="1"/>
  <c r="G24" i="6"/>
  <c r="G25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2" i="6"/>
  <c r="H62" i="6"/>
  <c r="L62" i="6"/>
  <c r="L63" i="6"/>
  <c r="G65" i="6"/>
  <c r="H65" i="6"/>
  <c r="L65" i="6"/>
  <c r="G67" i="6"/>
  <c r="H67" i="6"/>
  <c r="L67" i="6"/>
  <c r="G68" i="6"/>
  <c r="H68" i="6"/>
  <c r="L68" i="6" s="1"/>
  <c r="G69" i="6"/>
  <c r="H69" i="6"/>
  <c r="L69" i="6" s="1"/>
  <c r="G70" i="6"/>
  <c r="H70" i="6"/>
  <c r="L70" i="6"/>
  <c r="G71" i="6"/>
  <c r="H71" i="6"/>
  <c r="L71" i="6"/>
  <c r="G72" i="6"/>
  <c r="H72" i="6"/>
  <c r="L72" i="6" s="1"/>
  <c r="G74" i="6"/>
  <c r="H74" i="6"/>
  <c r="L74" i="6" s="1"/>
  <c r="G76" i="6"/>
  <c r="H76" i="6"/>
  <c r="L76" i="6"/>
  <c r="G77" i="6"/>
  <c r="H77" i="6"/>
  <c r="L77" i="6"/>
  <c r="G78" i="6"/>
  <c r="H78" i="6"/>
  <c r="L78" i="6" s="1"/>
  <c r="G79" i="6"/>
  <c r="H79" i="6"/>
  <c r="L79" i="6" s="1"/>
  <c r="G80" i="6"/>
  <c r="H80" i="6"/>
  <c r="L80" i="6"/>
  <c r="G87" i="6"/>
  <c r="L87" i="6"/>
  <c r="I97" i="6"/>
  <c r="I100" i="6"/>
  <c r="L102" i="6"/>
  <c r="G123" i="6"/>
  <c r="H123" i="6"/>
  <c r="L123" i="6" s="1"/>
  <c r="L133" i="6" s="1"/>
  <c r="J82" i="6" s="1"/>
  <c r="G124" i="6"/>
  <c r="H124" i="6"/>
  <c r="L124" i="6" s="1"/>
  <c r="G125" i="6"/>
  <c r="H125" i="6"/>
  <c r="L125" i="6" s="1"/>
  <c r="G126" i="6"/>
  <c r="H126" i="6"/>
  <c r="L126" i="6" s="1"/>
  <c r="G127" i="6"/>
  <c r="G128" i="6"/>
  <c r="G129" i="6"/>
  <c r="G130" i="6"/>
  <c r="G131" i="6"/>
  <c r="G132" i="6"/>
  <c r="H127" i="6"/>
  <c r="L127" i="6" s="1"/>
  <c r="H128" i="6"/>
  <c r="L128" i="6" s="1"/>
  <c r="H129" i="6"/>
  <c r="L129" i="6" s="1"/>
  <c r="H130" i="6"/>
  <c r="L130" i="6" s="1"/>
  <c r="H131" i="6"/>
  <c r="L131" i="6" s="1"/>
  <c r="H132" i="6"/>
  <c r="L132" i="6" s="1"/>
  <c r="G137" i="6"/>
  <c r="G147" i="6" s="1"/>
  <c r="E83" i="6" s="1"/>
  <c r="G83" i="6" s="1"/>
  <c r="H137" i="6"/>
  <c r="L137" i="6" s="1"/>
  <c r="G138" i="6"/>
  <c r="H138" i="6"/>
  <c r="L138" i="6" s="1"/>
  <c r="G139" i="6"/>
  <c r="G140" i="6"/>
  <c r="G141" i="6"/>
  <c r="G142" i="6"/>
  <c r="G143" i="6"/>
  <c r="G144" i="6"/>
  <c r="G145" i="6"/>
  <c r="G146" i="6"/>
  <c r="H139" i="6"/>
  <c r="L139" i="6" s="1"/>
  <c r="H140" i="6"/>
  <c r="L140" i="6"/>
  <c r="H141" i="6"/>
  <c r="L141" i="6" s="1"/>
  <c r="L147" i="6" s="1"/>
  <c r="J83" i="6" s="1"/>
  <c r="L83" i="6" s="1"/>
  <c r="H142" i="6"/>
  <c r="L142" i="6"/>
  <c r="H143" i="6"/>
  <c r="L143" i="6" s="1"/>
  <c r="H144" i="6"/>
  <c r="L144" i="6"/>
  <c r="H145" i="6"/>
  <c r="L145" i="6" s="1"/>
  <c r="H146" i="6"/>
  <c r="L146" i="6"/>
  <c r="G151" i="6"/>
  <c r="G161" i="6" s="1"/>
  <c r="E84" i="6" s="1"/>
  <c r="G84" i="6" s="1"/>
  <c r="G152" i="6"/>
  <c r="G153" i="6"/>
  <c r="G154" i="6"/>
  <c r="G155" i="6"/>
  <c r="G156" i="6"/>
  <c r="G157" i="6"/>
  <c r="G158" i="6"/>
  <c r="G159" i="6"/>
  <c r="G160" i="6"/>
  <c r="H151" i="6"/>
  <c r="L151" i="6" s="1"/>
  <c r="H152" i="6"/>
  <c r="L152" i="6" s="1"/>
  <c r="H153" i="6"/>
  <c r="L153" i="6" s="1"/>
  <c r="H154" i="6"/>
  <c r="L154" i="6" s="1"/>
  <c r="H155" i="6"/>
  <c r="L155" i="6" s="1"/>
  <c r="H156" i="6"/>
  <c r="L156" i="6" s="1"/>
  <c r="H157" i="6"/>
  <c r="L157" i="6" s="1"/>
  <c r="H158" i="6"/>
  <c r="L158" i="6" s="1"/>
  <c r="H159" i="6"/>
  <c r="L159" i="6" s="1"/>
  <c r="H160" i="6"/>
  <c r="L160" i="6" s="1"/>
  <c r="G165" i="6"/>
  <c r="H165" i="6"/>
  <c r="L165" i="6"/>
  <c r="G166" i="6"/>
  <c r="H166" i="6"/>
  <c r="L166" i="6" s="1"/>
  <c r="G167" i="6"/>
  <c r="G168" i="6"/>
  <c r="G169" i="6"/>
  <c r="G170" i="6"/>
  <c r="G171" i="6"/>
  <c r="G172" i="6"/>
  <c r="G173" i="6"/>
  <c r="G174" i="6"/>
  <c r="G175" i="6"/>
  <c r="E85" i="6" s="1"/>
  <c r="G85" i="6" s="1"/>
  <c r="H167" i="6"/>
  <c r="L167" i="6"/>
  <c r="H168" i="6"/>
  <c r="L168" i="6" s="1"/>
  <c r="H169" i="6"/>
  <c r="L169" i="6"/>
  <c r="H170" i="6"/>
  <c r="L170" i="6" s="1"/>
  <c r="L175" i="6" s="1"/>
  <c r="J85" i="6" s="1"/>
  <c r="H171" i="6"/>
  <c r="L171" i="6"/>
  <c r="H172" i="6"/>
  <c r="L172" i="6" s="1"/>
  <c r="H173" i="6"/>
  <c r="L173" i="6"/>
  <c r="H174" i="6"/>
  <c r="L174" i="6" s="1"/>
  <c r="G9" i="5"/>
  <c r="H9" i="5"/>
  <c r="L9" i="5" s="1"/>
  <c r="G10" i="5"/>
  <c r="H10" i="5"/>
  <c r="L10" i="5"/>
  <c r="G11" i="5"/>
  <c r="H11" i="5"/>
  <c r="L11" i="5" s="1"/>
  <c r="G12" i="5"/>
  <c r="H12" i="5"/>
  <c r="L12" i="5" s="1"/>
  <c r="G13" i="5"/>
  <c r="H13" i="5"/>
  <c r="L13" i="5" s="1"/>
  <c r="G14" i="5"/>
  <c r="H14" i="5"/>
  <c r="L14" i="5"/>
  <c r="G16" i="5"/>
  <c r="H16" i="5"/>
  <c r="L16" i="5" s="1"/>
  <c r="G17" i="5"/>
  <c r="H17" i="5"/>
  <c r="L17" i="5" s="1"/>
  <c r="G18" i="5"/>
  <c r="H18" i="5"/>
  <c r="L18" i="5" s="1"/>
  <c r="G19" i="5"/>
  <c r="H19" i="5"/>
  <c r="L19" i="5"/>
  <c r="G20" i="5"/>
  <c r="H20" i="5"/>
  <c r="L20" i="5" s="1"/>
  <c r="G21" i="5"/>
  <c r="H21" i="5"/>
  <c r="L21" i="5" s="1"/>
  <c r="G22" i="5"/>
  <c r="H22" i="5"/>
  <c r="L22" i="5" s="1"/>
  <c r="G24" i="5"/>
  <c r="H24" i="5"/>
  <c r="L24" i="5"/>
  <c r="G25" i="5"/>
  <c r="H25" i="5"/>
  <c r="L25" i="5" s="1"/>
  <c r="G26" i="5"/>
  <c r="H26" i="5"/>
  <c r="L26" i="5" s="1"/>
  <c r="G27" i="5"/>
  <c r="H27" i="5"/>
  <c r="L27" i="5" s="1"/>
  <c r="G28" i="5"/>
  <c r="H28" i="5"/>
  <c r="L28" i="5"/>
  <c r="G29" i="5"/>
  <c r="H29" i="5"/>
  <c r="L29" i="5" s="1"/>
  <c r="G30" i="5"/>
  <c r="H30" i="5"/>
  <c r="L30" i="5" s="1"/>
  <c r="G31" i="5"/>
  <c r="H31" i="5"/>
  <c r="L31" i="5" s="1"/>
  <c r="G32" i="5"/>
  <c r="H32" i="5"/>
  <c r="L32" i="5"/>
  <c r="G33" i="5"/>
  <c r="H33" i="5"/>
  <c r="L33" i="5" s="1"/>
  <c r="G34" i="5"/>
  <c r="H34" i="5"/>
  <c r="L34" i="5" s="1"/>
  <c r="G36" i="5"/>
  <c r="G37" i="5"/>
  <c r="G38" i="5"/>
  <c r="G39" i="5"/>
  <c r="G40" i="5"/>
  <c r="G42" i="5"/>
  <c r="G43" i="5"/>
  <c r="G45" i="5"/>
  <c r="G46" i="5"/>
  <c r="G47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4" i="5"/>
  <c r="H74" i="5"/>
  <c r="L74" i="5" s="1"/>
  <c r="L75" i="5"/>
  <c r="G77" i="5"/>
  <c r="H77" i="5"/>
  <c r="L77" i="5" s="1"/>
  <c r="G79" i="5"/>
  <c r="H79" i="5"/>
  <c r="L79" i="5" s="1"/>
  <c r="G80" i="5"/>
  <c r="H80" i="5"/>
  <c r="L80" i="5" s="1"/>
  <c r="G81" i="5"/>
  <c r="H81" i="5"/>
  <c r="L81" i="5"/>
  <c r="G82" i="5"/>
  <c r="H82" i="5"/>
  <c r="L82" i="5" s="1"/>
  <c r="G83" i="5"/>
  <c r="H83" i="5"/>
  <c r="L83" i="5" s="1"/>
  <c r="G84" i="5"/>
  <c r="H84" i="5"/>
  <c r="L84" i="5" s="1"/>
  <c r="G86" i="5"/>
  <c r="H86" i="5"/>
  <c r="L86" i="5"/>
  <c r="G87" i="5"/>
  <c r="H87" i="5"/>
  <c r="L87" i="5" s="1"/>
  <c r="G89" i="5"/>
  <c r="H89" i="5"/>
  <c r="L89" i="5" s="1"/>
  <c r="G90" i="5"/>
  <c r="H90" i="5"/>
  <c r="L90" i="5" s="1"/>
  <c r="G91" i="5"/>
  <c r="H91" i="5"/>
  <c r="L91" i="5"/>
  <c r="G92" i="5"/>
  <c r="H92" i="5"/>
  <c r="L92" i="5" s="1"/>
  <c r="G93" i="5"/>
  <c r="H93" i="5"/>
  <c r="L93" i="5" s="1"/>
  <c r="G99" i="5"/>
  <c r="L99" i="5"/>
  <c r="I109" i="5"/>
  <c r="I112" i="5"/>
  <c r="L114" i="5"/>
  <c r="G135" i="5"/>
  <c r="H135" i="5"/>
  <c r="L135" i="5" s="1"/>
  <c r="G136" i="5"/>
  <c r="H136" i="5"/>
  <c r="L136" i="5" s="1"/>
  <c r="G137" i="5"/>
  <c r="H137" i="5"/>
  <c r="L137" i="5"/>
  <c r="G138" i="5"/>
  <c r="H138" i="5"/>
  <c r="L138" i="5" s="1"/>
  <c r="G139" i="5"/>
  <c r="H139" i="5"/>
  <c r="L139" i="5" s="1"/>
  <c r="G140" i="5"/>
  <c r="H140" i="5"/>
  <c r="L140" i="5" s="1"/>
  <c r="G141" i="5"/>
  <c r="H141" i="5"/>
  <c r="L141" i="5"/>
  <c r="G142" i="5"/>
  <c r="H142" i="5"/>
  <c r="L142" i="5" s="1"/>
  <c r="G143" i="5"/>
  <c r="G145" i="5" s="1"/>
  <c r="E95" i="5" s="1"/>
  <c r="G95" i="5" s="1"/>
  <c r="H143" i="5"/>
  <c r="L143" i="5" s="1"/>
  <c r="G144" i="5"/>
  <c r="H144" i="5"/>
  <c r="L144" i="5" s="1"/>
  <c r="G149" i="5"/>
  <c r="H149" i="5"/>
  <c r="L149" i="5"/>
  <c r="G150" i="5"/>
  <c r="H150" i="5"/>
  <c r="L150" i="5" s="1"/>
  <c r="G151" i="5"/>
  <c r="H151" i="5"/>
  <c r="L151" i="5" s="1"/>
  <c r="G152" i="5"/>
  <c r="H152" i="5"/>
  <c r="L152" i="5" s="1"/>
  <c r="G153" i="5"/>
  <c r="H153" i="5"/>
  <c r="L153" i="5"/>
  <c r="G154" i="5"/>
  <c r="H154" i="5"/>
  <c r="L154" i="5" s="1"/>
  <c r="G155" i="5"/>
  <c r="H155" i="5"/>
  <c r="L155" i="5" s="1"/>
  <c r="G156" i="5"/>
  <c r="H156" i="5"/>
  <c r="L156" i="5"/>
  <c r="G157" i="5"/>
  <c r="H157" i="5"/>
  <c r="L157" i="5"/>
  <c r="G158" i="5"/>
  <c r="H158" i="5"/>
  <c r="L158" i="5" s="1"/>
  <c r="G163" i="5"/>
  <c r="H163" i="5"/>
  <c r="L163" i="5" s="1"/>
  <c r="G164" i="5"/>
  <c r="H164" i="5"/>
  <c r="L164" i="5" s="1"/>
  <c r="G165" i="5"/>
  <c r="H165" i="5"/>
  <c r="L165" i="5"/>
  <c r="G166" i="5"/>
  <c r="H166" i="5"/>
  <c r="L166" i="5" s="1"/>
  <c r="G167" i="5"/>
  <c r="H167" i="5"/>
  <c r="L167" i="5" s="1"/>
  <c r="G168" i="5"/>
  <c r="H168" i="5"/>
  <c r="L168" i="5" s="1"/>
  <c r="G169" i="5"/>
  <c r="H169" i="5"/>
  <c r="L169" i="5"/>
  <c r="G170" i="5"/>
  <c r="H170" i="5"/>
  <c r="L170" i="5" s="1"/>
  <c r="G171" i="5"/>
  <c r="H171" i="5"/>
  <c r="L171" i="5" s="1"/>
  <c r="G172" i="5"/>
  <c r="H172" i="5"/>
  <c r="L172" i="5" s="1"/>
  <c r="G177" i="5"/>
  <c r="H177" i="5"/>
  <c r="L177" i="5"/>
  <c r="L187" i="5" s="1"/>
  <c r="J98" i="5" s="1"/>
  <c r="G178" i="5"/>
  <c r="H178" i="5"/>
  <c r="L178" i="5" s="1"/>
  <c r="G179" i="5"/>
  <c r="H179" i="5"/>
  <c r="L179" i="5" s="1"/>
  <c r="G180" i="5"/>
  <c r="H180" i="5"/>
  <c r="L180" i="5" s="1"/>
  <c r="G181" i="5"/>
  <c r="H181" i="5"/>
  <c r="L181" i="5"/>
  <c r="G182" i="5"/>
  <c r="H182" i="5"/>
  <c r="L182" i="5" s="1"/>
  <c r="G183" i="5"/>
  <c r="H183" i="5"/>
  <c r="L183" i="5" s="1"/>
  <c r="G184" i="5"/>
  <c r="H184" i="5"/>
  <c r="L184" i="5" s="1"/>
  <c r="G185" i="5"/>
  <c r="H185" i="5"/>
  <c r="L185" i="5"/>
  <c r="G186" i="5"/>
  <c r="H186" i="5"/>
  <c r="L186" i="5" s="1"/>
  <c r="G9" i="4"/>
  <c r="L9" i="4"/>
  <c r="G10" i="4"/>
  <c r="H10" i="4"/>
  <c r="L10" i="4"/>
  <c r="G11" i="4"/>
  <c r="H11" i="4"/>
  <c r="L11" i="4" s="1"/>
  <c r="G12" i="4"/>
  <c r="H12" i="4"/>
  <c r="L12" i="4" s="1"/>
  <c r="G13" i="4"/>
  <c r="H13" i="4"/>
  <c r="L13" i="4"/>
  <c r="G15" i="4"/>
  <c r="H15" i="4"/>
  <c r="L15" i="4"/>
  <c r="G16" i="4"/>
  <c r="H16" i="4"/>
  <c r="L16" i="4" s="1"/>
  <c r="G17" i="4"/>
  <c r="H17" i="4"/>
  <c r="L17" i="4" s="1"/>
  <c r="G18" i="4"/>
  <c r="H18" i="4"/>
  <c r="L18" i="4"/>
  <c r="G19" i="4"/>
  <c r="H19" i="4"/>
  <c r="L19" i="4"/>
  <c r="G20" i="4"/>
  <c r="H20" i="4"/>
  <c r="L20" i="4" s="1"/>
  <c r="G21" i="4"/>
  <c r="H21" i="4"/>
  <c r="L21" i="4" s="1"/>
  <c r="G22" i="4"/>
  <c r="H22" i="4"/>
  <c r="L22" i="4"/>
  <c r="G24" i="4"/>
  <c r="G25" i="4"/>
  <c r="G26" i="4"/>
  <c r="G27" i="4"/>
  <c r="G28" i="4"/>
  <c r="G30" i="4"/>
  <c r="G31" i="4"/>
  <c r="G33" i="4"/>
  <c r="G34" i="4"/>
  <c r="G35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2" i="4"/>
  <c r="H62" i="4"/>
  <c r="L62" i="4"/>
  <c r="G64" i="4"/>
  <c r="H64" i="4"/>
  <c r="L64" i="4"/>
  <c r="G65" i="4"/>
  <c r="H65" i="4"/>
  <c r="L65" i="4" s="1"/>
  <c r="G66" i="4"/>
  <c r="H66" i="4"/>
  <c r="L66" i="4" s="1"/>
  <c r="G67" i="4"/>
  <c r="H67" i="4"/>
  <c r="L67" i="4"/>
  <c r="G68" i="4"/>
  <c r="H68" i="4"/>
  <c r="L68" i="4"/>
  <c r="G69" i="4"/>
  <c r="H69" i="4"/>
  <c r="L69" i="4" s="1"/>
  <c r="G71" i="4"/>
  <c r="H71" i="4"/>
  <c r="L71" i="4" s="1"/>
  <c r="G72" i="4"/>
  <c r="H72" i="4"/>
  <c r="L72" i="4"/>
  <c r="G73" i="4"/>
  <c r="H73" i="4"/>
  <c r="L73" i="4"/>
  <c r="G74" i="4"/>
  <c r="H74" i="4"/>
  <c r="L74" i="4" s="1"/>
  <c r="G75" i="4"/>
  <c r="H75" i="4"/>
  <c r="L75" i="4"/>
  <c r="I88" i="4"/>
  <c r="I91" i="4"/>
  <c r="L93" i="4"/>
  <c r="G112" i="4"/>
  <c r="H112" i="4"/>
  <c r="L112" i="4"/>
  <c r="G113" i="4"/>
  <c r="G114" i="4"/>
  <c r="G115" i="4"/>
  <c r="G116" i="4"/>
  <c r="G117" i="4"/>
  <c r="G118" i="4"/>
  <c r="G119" i="4"/>
  <c r="G120" i="4"/>
  <c r="G121" i="4"/>
  <c r="H113" i="4"/>
  <c r="L113" i="4" s="1"/>
  <c r="H114" i="4"/>
  <c r="L114" i="4"/>
  <c r="H115" i="4"/>
  <c r="L115" i="4" s="1"/>
  <c r="H116" i="4"/>
  <c r="L116" i="4"/>
  <c r="H117" i="4"/>
  <c r="L117" i="4" s="1"/>
  <c r="H118" i="4"/>
  <c r="L118" i="4"/>
  <c r="H119" i="4"/>
  <c r="L119" i="4" s="1"/>
  <c r="H120" i="4"/>
  <c r="L120" i="4"/>
  <c r="H121" i="4"/>
  <c r="L121" i="4" s="1"/>
  <c r="G126" i="4"/>
  <c r="G127" i="4"/>
  <c r="G128" i="4"/>
  <c r="G129" i="4"/>
  <c r="G130" i="4"/>
  <c r="G131" i="4"/>
  <c r="G132" i="4"/>
  <c r="G133" i="4"/>
  <c r="G134" i="4"/>
  <c r="G135" i="4"/>
  <c r="G136" i="4"/>
  <c r="E78" i="4" s="1"/>
  <c r="G78" i="4" s="1"/>
  <c r="H126" i="4"/>
  <c r="L126" i="4" s="1"/>
  <c r="H127" i="4"/>
  <c r="L127" i="4" s="1"/>
  <c r="H128" i="4"/>
  <c r="L128" i="4" s="1"/>
  <c r="H129" i="4"/>
  <c r="L129" i="4" s="1"/>
  <c r="H130" i="4"/>
  <c r="L130" i="4" s="1"/>
  <c r="H131" i="4"/>
  <c r="L131" i="4" s="1"/>
  <c r="H132" i="4"/>
  <c r="L132" i="4"/>
  <c r="H133" i="4"/>
  <c r="L133" i="4" s="1"/>
  <c r="H134" i="4"/>
  <c r="L134" i="4" s="1"/>
  <c r="H135" i="4"/>
  <c r="L135" i="4" s="1"/>
  <c r="G9" i="3"/>
  <c r="L9" i="3"/>
  <c r="G10" i="3"/>
  <c r="H10" i="3"/>
  <c r="L10" i="3"/>
  <c r="G11" i="3"/>
  <c r="H11" i="3"/>
  <c r="L11" i="3" s="1"/>
  <c r="G12" i="3"/>
  <c r="H12" i="3"/>
  <c r="L12" i="3"/>
  <c r="G13" i="3"/>
  <c r="H13" i="3"/>
  <c r="L13" i="3" s="1"/>
  <c r="G14" i="3"/>
  <c r="H14" i="3"/>
  <c r="L14" i="3"/>
  <c r="G16" i="3"/>
  <c r="H16" i="3"/>
  <c r="L16" i="3" s="1"/>
  <c r="G17" i="3"/>
  <c r="H17" i="3"/>
  <c r="L17" i="3" s="1"/>
  <c r="G18" i="3"/>
  <c r="H18" i="3"/>
  <c r="L18" i="3"/>
  <c r="G19" i="3"/>
  <c r="H19" i="3"/>
  <c r="L19" i="3"/>
  <c r="G20" i="3"/>
  <c r="H20" i="3"/>
  <c r="L20" i="3" s="1"/>
  <c r="G21" i="3"/>
  <c r="H21" i="3"/>
  <c r="L21" i="3"/>
  <c r="G23" i="3"/>
  <c r="H23" i="3"/>
  <c r="L23" i="3" s="1"/>
  <c r="G24" i="3"/>
  <c r="H24" i="3"/>
  <c r="L24" i="3"/>
  <c r="G25" i="3"/>
  <c r="H25" i="3"/>
  <c r="L25" i="3" s="1"/>
  <c r="G26" i="3"/>
  <c r="H26" i="3"/>
  <c r="L26" i="3" s="1"/>
  <c r="G27" i="3"/>
  <c r="H27" i="3"/>
  <c r="L27" i="3"/>
  <c r="G28" i="3"/>
  <c r="H28" i="3"/>
  <c r="L28" i="3"/>
  <c r="G29" i="3"/>
  <c r="H29" i="3"/>
  <c r="L29" i="3" s="1"/>
  <c r="G30" i="3"/>
  <c r="H30" i="3"/>
  <c r="L30" i="3"/>
  <c r="G31" i="3"/>
  <c r="H31" i="3"/>
  <c r="L31" i="3" s="1"/>
  <c r="G32" i="3"/>
  <c r="H32" i="3"/>
  <c r="L32" i="3"/>
  <c r="G33" i="3"/>
  <c r="H33" i="3"/>
  <c r="L33" i="3" s="1"/>
  <c r="G35" i="3"/>
  <c r="H35" i="3"/>
  <c r="L35" i="3" s="1"/>
  <c r="G37" i="3"/>
  <c r="G38" i="3"/>
  <c r="G39" i="3"/>
  <c r="G40" i="3"/>
  <c r="G41" i="3"/>
  <c r="G43" i="3"/>
  <c r="G44" i="3"/>
  <c r="G46" i="3"/>
  <c r="G47" i="3"/>
  <c r="G48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L75" i="3"/>
  <c r="G76" i="3"/>
  <c r="H76" i="3"/>
  <c r="L76" i="3"/>
  <c r="G78" i="3"/>
  <c r="H78" i="3"/>
  <c r="L78" i="3" s="1"/>
  <c r="G79" i="3"/>
  <c r="H79" i="3"/>
  <c r="L79" i="3"/>
  <c r="G80" i="3"/>
  <c r="H80" i="3"/>
  <c r="L80" i="3"/>
  <c r="G81" i="3"/>
  <c r="H81" i="3"/>
  <c r="L81" i="3"/>
  <c r="G82" i="3"/>
  <c r="H82" i="3"/>
  <c r="L82" i="3" s="1"/>
  <c r="G83" i="3"/>
  <c r="H83" i="3"/>
  <c r="L83" i="3"/>
  <c r="G85" i="3"/>
  <c r="H85" i="3"/>
  <c r="L85" i="3" s="1"/>
  <c r="G86" i="3"/>
  <c r="H86" i="3"/>
  <c r="L86" i="3"/>
  <c r="G88" i="3"/>
  <c r="H88" i="3"/>
  <c r="L88" i="3" s="1"/>
  <c r="G89" i="3"/>
  <c r="H89" i="3"/>
  <c r="L89" i="3" s="1"/>
  <c r="G90" i="3"/>
  <c r="H90" i="3"/>
  <c r="L90" i="3" s="1"/>
  <c r="G91" i="3"/>
  <c r="H91" i="3"/>
  <c r="L91" i="3"/>
  <c r="G92" i="3"/>
  <c r="H92" i="3"/>
  <c r="L92" i="3" s="1"/>
  <c r="G98" i="3"/>
  <c r="L98" i="3"/>
  <c r="I108" i="3"/>
  <c r="I111" i="3"/>
  <c r="G134" i="3"/>
  <c r="H134" i="3"/>
  <c r="L134" i="3" s="1"/>
  <c r="G135" i="3"/>
  <c r="H135" i="3"/>
  <c r="L135" i="3"/>
  <c r="G136" i="3"/>
  <c r="H136" i="3"/>
  <c r="L136" i="3"/>
  <c r="G137" i="3"/>
  <c r="G144" i="3" s="1"/>
  <c r="E94" i="3" s="1"/>
  <c r="G94" i="3" s="1"/>
  <c r="H137" i="3"/>
  <c r="L137" i="3" s="1"/>
  <c r="G138" i="3"/>
  <c r="H138" i="3"/>
  <c r="L138" i="3"/>
  <c r="G139" i="3"/>
  <c r="H139" i="3"/>
  <c r="L139" i="3"/>
  <c r="G140" i="3"/>
  <c r="H140" i="3"/>
  <c r="L140" i="3"/>
  <c r="G141" i="3"/>
  <c r="H141" i="3"/>
  <c r="L141" i="3" s="1"/>
  <c r="G142" i="3"/>
  <c r="H142" i="3"/>
  <c r="L142" i="3"/>
  <c r="G143" i="3"/>
  <c r="H143" i="3"/>
  <c r="L143" i="3" s="1"/>
  <c r="G148" i="3"/>
  <c r="H148" i="3"/>
  <c r="L148" i="3" s="1"/>
  <c r="G149" i="3"/>
  <c r="H149" i="3"/>
  <c r="L149" i="3"/>
  <c r="G150" i="3"/>
  <c r="H150" i="3"/>
  <c r="L150" i="3"/>
  <c r="G151" i="3"/>
  <c r="H151" i="3"/>
  <c r="L151" i="3" s="1"/>
  <c r="G152" i="3"/>
  <c r="H152" i="3"/>
  <c r="L152" i="3" s="1"/>
  <c r="G153" i="3"/>
  <c r="H153" i="3"/>
  <c r="L153" i="3"/>
  <c r="L158" i="3" s="1"/>
  <c r="J95" i="3" s="1"/>
  <c r="L95" i="3" s="1"/>
  <c r="B124" i="3" s="1"/>
  <c r="G154" i="3"/>
  <c r="H154" i="3"/>
  <c r="L154" i="3"/>
  <c r="G155" i="3"/>
  <c r="H155" i="3"/>
  <c r="L155" i="3" s="1"/>
  <c r="G156" i="3"/>
  <c r="H156" i="3"/>
  <c r="L156" i="3" s="1"/>
  <c r="G157" i="3"/>
  <c r="H157" i="3"/>
  <c r="L157" i="3"/>
  <c r="G162" i="3"/>
  <c r="H162" i="3"/>
  <c r="L162" i="3"/>
  <c r="G163" i="3"/>
  <c r="H163" i="3"/>
  <c r="L163" i="3" s="1"/>
  <c r="G164" i="3"/>
  <c r="H164" i="3"/>
  <c r="L164" i="3" s="1"/>
  <c r="G165" i="3"/>
  <c r="H165" i="3"/>
  <c r="L165" i="3"/>
  <c r="G166" i="3"/>
  <c r="H166" i="3"/>
  <c r="L166" i="3"/>
  <c r="G167" i="3"/>
  <c r="H167" i="3"/>
  <c r="L167" i="3" s="1"/>
  <c r="G168" i="3"/>
  <c r="H168" i="3"/>
  <c r="L168" i="3" s="1"/>
  <c r="G169" i="3"/>
  <c r="H169" i="3"/>
  <c r="L169" i="3"/>
  <c r="G170" i="3"/>
  <c r="H170" i="3"/>
  <c r="L170" i="3"/>
  <c r="G171" i="3"/>
  <c r="H171" i="3"/>
  <c r="L171" i="3" s="1"/>
  <c r="G176" i="3"/>
  <c r="H176" i="3"/>
  <c r="L176" i="3" s="1"/>
  <c r="G177" i="3"/>
  <c r="H177" i="3"/>
  <c r="L177" i="3"/>
  <c r="G178" i="3"/>
  <c r="H178" i="3"/>
  <c r="L178" i="3"/>
  <c r="G179" i="3"/>
  <c r="G186" i="3" s="1"/>
  <c r="E97" i="3" s="1"/>
  <c r="G97" i="3" s="1"/>
  <c r="H179" i="3"/>
  <c r="L179" i="3" s="1"/>
  <c r="G180" i="3"/>
  <c r="H180" i="3"/>
  <c r="L180" i="3" s="1"/>
  <c r="G181" i="3"/>
  <c r="H181" i="3"/>
  <c r="L181" i="3"/>
  <c r="G182" i="3"/>
  <c r="H182" i="3"/>
  <c r="L182" i="3"/>
  <c r="G183" i="3"/>
  <c r="H183" i="3"/>
  <c r="L183" i="3" s="1"/>
  <c r="G184" i="3"/>
  <c r="H184" i="3"/>
  <c r="L184" i="3" s="1"/>
  <c r="G185" i="3"/>
  <c r="H185" i="3"/>
  <c r="L185" i="3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8" i="2"/>
  <c r="G47" i="2"/>
  <c r="G46" i="2"/>
  <c r="G44" i="2"/>
  <c r="G43" i="2"/>
  <c r="G41" i="2"/>
  <c r="G40" i="2"/>
  <c r="G39" i="2"/>
  <c r="G38" i="2"/>
  <c r="G37" i="2"/>
  <c r="G9" i="2"/>
  <c r="L9" i="2"/>
  <c r="G10" i="2"/>
  <c r="H10" i="2"/>
  <c r="L10" i="2"/>
  <c r="G11" i="2"/>
  <c r="H11" i="2"/>
  <c r="L11" i="2" s="1"/>
  <c r="G12" i="2"/>
  <c r="H12" i="2"/>
  <c r="L12" i="2" s="1"/>
  <c r="G13" i="2"/>
  <c r="H13" i="2"/>
  <c r="L13" i="2"/>
  <c r="G14" i="2"/>
  <c r="H14" i="2"/>
  <c r="L14" i="2"/>
  <c r="G16" i="2"/>
  <c r="H16" i="2"/>
  <c r="L16" i="2" s="1"/>
  <c r="G17" i="2"/>
  <c r="H17" i="2"/>
  <c r="L17" i="2" s="1"/>
  <c r="G18" i="2"/>
  <c r="H18" i="2"/>
  <c r="L18" i="2"/>
  <c r="G19" i="2"/>
  <c r="H19" i="2"/>
  <c r="L19" i="2"/>
  <c r="G20" i="2"/>
  <c r="H20" i="2"/>
  <c r="L20" i="2" s="1"/>
  <c r="G21" i="2"/>
  <c r="H21" i="2"/>
  <c r="L21" i="2" s="1"/>
  <c r="G23" i="2"/>
  <c r="H23" i="2"/>
  <c r="L23" i="2"/>
  <c r="G24" i="2"/>
  <c r="H24" i="2"/>
  <c r="L24" i="2"/>
  <c r="G25" i="2"/>
  <c r="H25" i="2"/>
  <c r="L25" i="2" s="1"/>
  <c r="G26" i="2"/>
  <c r="H26" i="2"/>
  <c r="L26" i="2" s="1"/>
  <c r="G27" i="2"/>
  <c r="H27" i="2"/>
  <c r="L27" i="2"/>
  <c r="G28" i="2"/>
  <c r="H28" i="2"/>
  <c r="L28" i="2"/>
  <c r="G29" i="2"/>
  <c r="H29" i="2"/>
  <c r="L29" i="2" s="1"/>
  <c r="G30" i="2"/>
  <c r="H30" i="2"/>
  <c r="L30" i="2" s="1"/>
  <c r="G31" i="2"/>
  <c r="H31" i="2"/>
  <c r="L31" i="2"/>
  <c r="G32" i="2"/>
  <c r="H32" i="2"/>
  <c r="L32" i="2"/>
  <c r="G33" i="2"/>
  <c r="H33" i="2"/>
  <c r="L33" i="2" s="1"/>
  <c r="G35" i="2"/>
  <c r="H35" i="2"/>
  <c r="L35" i="2" s="1"/>
  <c r="L75" i="2"/>
  <c r="G76" i="2"/>
  <c r="H76" i="2"/>
  <c r="L76" i="2" s="1"/>
  <c r="G78" i="2"/>
  <c r="H78" i="2"/>
  <c r="L78" i="2"/>
  <c r="G79" i="2"/>
  <c r="H79" i="2"/>
  <c r="L79" i="2"/>
  <c r="G80" i="2"/>
  <c r="H80" i="2"/>
  <c r="L80" i="2" s="1"/>
  <c r="G81" i="2"/>
  <c r="H81" i="2"/>
  <c r="L81" i="2" s="1"/>
  <c r="G82" i="2"/>
  <c r="H82" i="2"/>
  <c r="L82" i="2"/>
  <c r="G83" i="2"/>
  <c r="H83" i="2"/>
  <c r="L83" i="2"/>
  <c r="G85" i="2"/>
  <c r="H85" i="2"/>
  <c r="L85" i="2" s="1"/>
  <c r="G86" i="2"/>
  <c r="H86" i="2"/>
  <c r="L86" i="2" s="1"/>
  <c r="G88" i="2"/>
  <c r="H88" i="2"/>
  <c r="L88" i="2"/>
  <c r="G89" i="2"/>
  <c r="H89" i="2"/>
  <c r="L89" i="2"/>
  <c r="G90" i="2"/>
  <c r="H90" i="2"/>
  <c r="L90" i="2" s="1"/>
  <c r="G91" i="2"/>
  <c r="H91" i="2"/>
  <c r="L91" i="2" s="1"/>
  <c r="G92" i="2"/>
  <c r="H92" i="2"/>
  <c r="L92" i="2"/>
  <c r="G98" i="2"/>
  <c r="L98" i="2"/>
  <c r="I108" i="2"/>
  <c r="I111" i="2"/>
  <c r="G134" i="2"/>
  <c r="H134" i="2"/>
  <c r="L134" i="2"/>
  <c r="G135" i="2"/>
  <c r="H135" i="2"/>
  <c r="L135" i="2" s="1"/>
  <c r="G136" i="2"/>
  <c r="H136" i="2"/>
  <c r="L136" i="2" s="1"/>
  <c r="L144" i="2" s="1"/>
  <c r="J94" i="2" s="1"/>
  <c r="L94" i="2" s="1"/>
  <c r="B123" i="2" s="1"/>
  <c r="G137" i="2"/>
  <c r="H137" i="2"/>
  <c r="L137" i="2"/>
  <c r="G138" i="2"/>
  <c r="H138" i="2"/>
  <c r="L138" i="2"/>
  <c r="G139" i="2"/>
  <c r="H139" i="2"/>
  <c r="L139" i="2" s="1"/>
  <c r="G140" i="2"/>
  <c r="H140" i="2"/>
  <c r="L140" i="2" s="1"/>
  <c r="G141" i="2"/>
  <c r="H141" i="2"/>
  <c r="L141" i="2"/>
  <c r="G142" i="2"/>
  <c r="H142" i="2"/>
  <c r="L142" i="2"/>
  <c r="G143" i="2"/>
  <c r="H143" i="2"/>
  <c r="L143" i="2" s="1"/>
  <c r="G148" i="2"/>
  <c r="H148" i="2"/>
  <c r="L148" i="2" s="1"/>
  <c r="L158" i="2" s="1"/>
  <c r="J95" i="2" s="1"/>
  <c r="L95" i="2" s="1"/>
  <c r="B124" i="2" s="1"/>
  <c r="G149" i="2"/>
  <c r="H149" i="2"/>
  <c r="L149" i="2"/>
  <c r="G150" i="2"/>
  <c r="H150" i="2"/>
  <c r="L150" i="2"/>
  <c r="G151" i="2"/>
  <c r="H151" i="2"/>
  <c r="L151" i="2" s="1"/>
  <c r="G152" i="2"/>
  <c r="H152" i="2"/>
  <c r="L152" i="2" s="1"/>
  <c r="G153" i="2"/>
  <c r="H153" i="2"/>
  <c r="L153" i="2"/>
  <c r="G154" i="2"/>
  <c r="H154" i="2"/>
  <c r="L154" i="2"/>
  <c r="G155" i="2"/>
  <c r="H155" i="2"/>
  <c r="L155" i="2" s="1"/>
  <c r="G156" i="2"/>
  <c r="H156" i="2"/>
  <c r="L156" i="2" s="1"/>
  <c r="G157" i="2"/>
  <c r="H157" i="2"/>
  <c r="L157" i="2"/>
  <c r="G162" i="2"/>
  <c r="H162" i="2"/>
  <c r="L162" i="2" s="1"/>
  <c r="G163" i="2"/>
  <c r="H163" i="2"/>
  <c r="L163" i="2" s="1"/>
  <c r="G164" i="2"/>
  <c r="H164" i="2"/>
  <c r="L164" i="2"/>
  <c r="G165" i="2"/>
  <c r="H165" i="2"/>
  <c r="L165" i="2"/>
  <c r="G166" i="2"/>
  <c r="H166" i="2"/>
  <c r="L166" i="2" s="1"/>
  <c r="G167" i="2"/>
  <c r="H167" i="2"/>
  <c r="L167" i="2" s="1"/>
  <c r="G168" i="2"/>
  <c r="H168" i="2"/>
  <c r="L168" i="2"/>
  <c r="G169" i="2"/>
  <c r="H169" i="2"/>
  <c r="L169" i="2"/>
  <c r="G170" i="2"/>
  <c r="H170" i="2"/>
  <c r="L170" i="2" s="1"/>
  <c r="G171" i="2"/>
  <c r="H171" i="2"/>
  <c r="L171" i="2" s="1"/>
  <c r="G176" i="2"/>
  <c r="H176" i="2"/>
  <c r="L176" i="2"/>
  <c r="G177" i="2"/>
  <c r="H177" i="2"/>
  <c r="L177" i="2"/>
  <c r="G178" i="2"/>
  <c r="H178" i="2"/>
  <c r="L178" i="2" s="1"/>
  <c r="G179" i="2"/>
  <c r="H179" i="2"/>
  <c r="L179" i="2" s="1"/>
  <c r="G180" i="2"/>
  <c r="H180" i="2"/>
  <c r="L180" i="2"/>
  <c r="G181" i="2"/>
  <c r="H181" i="2"/>
  <c r="L181" i="2"/>
  <c r="G182" i="2"/>
  <c r="H182" i="2"/>
  <c r="L182" i="2" s="1"/>
  <c r="G183" i="2"/>
  <c r="H183" i="2"/>
  <c r="L183" i="2" s="1"/>
  <c r="G184" i="2"/>
  <c r="H184" i="2"/>
  <c r="L184" i="2"/>
  <c r="G185" i="2"/>
  <c r="H185" i="2"/>
  <c r="L185" i="2"/>
  <c r="L97" i="1"/>
  <c r="I95" i="1"/>
  <c r="I92" i="1"/>
  <c r="G173" i="5"/>
  <c r="E97" i="5" s="1"/>
  <c r="G97" i="5" s="1"/>
  <c r="G159" i="5"/>
  <c r="E96" i="5"/>
  <c r="G96" i="5" s="1"/>
  <c r="G187" i="5"/>
  <c r="E98" i="5" s="1"/>
  <c r="G98" i="5" s="1"/>
  <c r="L145" i="5"/>
  <c r="J95" i="5" s="1"/>
  <c r="B124" i="5" s="1"/>
  <c r="L136" i="4"/>
  <c r="J78" i="4" s="1"/>
  <c r="L78" i="4" s="1"/>
  <c r="L172" i="3"/>
  <c r="J96" i="3" s="1"/>
  <c r="L96" i="3" s="1"/>
  <c r="B125" i="3" s="1"/>
  <c r="G83" i="1"/>
  <c r="E92" i="1" s="1"/>
  <c r="L92" i="1" s="1"/>
  <c r="G133" i="6" l="1"/>
  <c r="E82" i="6" s="1"/>
  <c r="G82" i="6" s="1"/>
  <c r="G88" i="6" s="1"/>
  <c r="E97" i="6" s="1"/>
  <c r="L97" i="6" s="1"/>
  <c r="L82" i="6"/>
  <c r="B112" i="6"/>
  <c r="L99" i="3"/>
  <c r="E111" i="3" s="1"/>
  <c r="L98" i="5"/>
  <c r="B127" i="5"/>
  <c r="L85" i="6"/>
  <c r="B115" i="6"/>
  <c r="L159" i="5"/>
  <c r="J96" i="5" s="1"/>
  <c r="G100" i="5"/>
  <c r="E109" i="5" s="1"/>
  <c r="L109" i="5" s="1"/>
  <c r="L161" i="6"/>
  <c r="J84" i="6" s="1"/>
  <c r="B113" i="6"/>
  <c r="G158" i="2"/>
  <c r="E95" i="2" s="1"/>
  <c r="G95" i="2" s="1"/>
  <c r="L173" i="5"/>
  <c r="J97" i="5" s="1"/>
  <c r="B104" i="4"/>
  <c r="L95" i="5"/>
  <c r="G186" i="2"/>
  <c r="E97" i="2" s="1"/>
  <c r="G97" i="2" s="1"/>
  <c r="L186" i="2"/>
  <c r="J97" i="2" s="1"/>
  <c r="L97" i="2" s="1"/>
  <c r="B126" i="2" s="1"/>
  <c r="G172" i="3"/>
  <c r="E96" i="3" s="1"/>
  <c r="G96" i="3" s="1"/>
  <c r="G158" i="3"/>
  <c r="E95" i="3" s="1"/>
  <c r="G95" i="3" s="1"/>
  <c r="G99" i="3"/>
  <c r="E108" i="3" s="1"/>
  <c r="G122" i="4"/>
  <c r="E77" i="4" s="1"/>
  <c r="G77" i="4" s="1"/>
  <c r="G79" i="4" s="1"/>
  <c r="E88" i="4" s="1"/>
  <c r="L88" i="4" s="1"/>
  <c r="L122" i="4"/>
  <c r="J77" i="4" s="1"/>
  <c r="G172" i="2"/>
  <c r="E96" i="2" s="1"/>
  <c r="G96" i="2" s="1"/>
  <c r="L172" i="2"/>
  <c r="J96" i="2" s="1"/>
  <c r="L96" i="2" s="1"/>
  <c r="B125" i="2" s="1"/>
  <c r="G144" i="2"/>
  <c r="E94" i="2" s="1"/>
  <c r="G94" i="2" s="1"/>
  <c r="G99" i="2" s="1"/>
  <c r="E108" i="2" s="1"/>
  <c r="L186" i="3"/>
  <c r="J97" i="3" s="1"/>
  <c r="L97" i="3" s="1"/>
  <c r="B126" i="3" s="1"/>
  <c r="L144" i="3"/>
  <c r="J94" i="3" s="1"/>
  <c r="L94" i="3" s="1"/>
  <c r="B123" i="3" s="1"/>
  <c r="L126" i="1"/>
  <c r="J80" i="1" s="1"/>
  <c r="L140" i="1"/>
  <c r="J81" i="1" s="1"/>
  <c r="B127" i="2" l="1"/>
  <c r="L108" i="2"/>
  <c r="L81" i="1"/>
  <c r="B108" i="1"/>
  <c r="B128" i="3"/>
  <c r="L111" i="3"/>
  <c r="L80" i="1"/>
  <c r="B107" i="1"/>
  <c r="B125" i="5"/>
  <c r="L96" i="5"/>
  <c r="L100" i="5" s="1"/>
  <c r="L99" i="2"/>
  <c r="E111" i="2" s="1"/>
  <c r="L97" i="5"/>
  <c r="B126" i="5"/>
  <c r="L77" i="4"/>
  <c r="L79" i="4" s="1"/>
  <c r="B103" i="4"/>
  <c r="L108" i="3"/>
  <c r="B127" i="3"/>
  <c r="L84" i="6"/>
  <c r="L88" i="6" s="1"/>
  <c r="B114" i="6"/>
  <c r="E112" i="5" l="1"/>
  <c r="L112" i="5" s="1"/>
  <c r="L113" i="5" s="1"/>
  <c r="L115" i="5" s="1"/>
  <c r="B129" i="5"/>
  <c r="E100" i="6"/>
  <c r="L100" i="6" s="1"/>
  <c r="L101" i="6" s="1"/>
  <c r="L103" i="6" s="1"/>
  <c r="B117" i="6"/>
  <c r="L112" i="3"/>
  <c r="L114" i="3" s="1"/>
  <c r="B106" i="4"/>
  <c r="E91" i="4"/>
  <c r="L91" i="4" s="1"/>
  <c r="L92" i="4" s="1"/>
  <c r="L94" i="4" s="1"/>
  <c r="B128" i="2"/>
  <c r="L111" i="2"/>
  <c r="L112" i="2" s="1"/>
  <c r="L114" i="2" s="1"/>
  <c r="L83" i="1"/>
  <c r="H116" i="2" l="1"/>
  <c r="B119" i="2"/>
  <c r="B120" i="2"/>
  <c r="B99" i="4"/>
  <c r="B100" i="4"/>
  <c r="H96" i="4"/>
  <c r="B110" i="1"/>
  <c r="E95" i="1"/>
  <c r="L95" i="1" s="1"/>
  <c r="L96" i="1" s="1"/>
  <c r="L98" i="1" s="1"/>
  <c r="H105" i="6"/>
  <c r="B108" i="6"/>
  <c r="B109" i="6"/>
  <c r="H116" i="3"/>
  <c r="B120" i="3"/>
  <c r="B119" i="3"/>
  <c r="B120" i="5"/>
  <c r="H117" i="5"/>
  <c r="B121" i="5"/>
  <c r="B103" i="1" l="1"/>
  <c r="H100" i="1"/>
  <c r="B10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Babuscio</author>
    <author>Michael B</author>
    <author>e650312</author>
  </authors>
  <commentList>
    <comment ref="B1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NOTE:
</t>
        </r>
        <r>
          <rPr>
            <sz val="8"/>
            <color indexed="81"/>
            <rFont val="Tahoma"/>
            <family val="2"/>
          </rPr>
          <t>There cannot be both ANN-BUS Devices and ACS Annunciators connected to the Control Panel. Choose ANN-BUS or ACS</t>
        </r>
        <r>
          <rPr>
            <b/>
            <sz val="8"/>
            <color indexed="81"/>
            <rFont val="Tahoma"/>
            <family val="2"/>
          </rPr>
          <t xml:space="preserve"> NOT </t>
        </r>
        <r>
          <rPr>
            <sz val="8"/>
            <color indexed="81"/>
            <rFont val="Tahoma"/>
            <family val="2"/>
          </rPr>
          <t>both.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0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Only enter quantities for W-GATE that are being powered on the SLC.
</t>
        </r>
      </text>
    </comment>
    <comment ref="E63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Refer to the Device Compatibility Document for standby current.
</t>
        </r>
      </text>
    </comment>
    <comment ref="B65" authorId="1" shapeId="0" xr:uid="{00000000-0006-0000-0000-000004000000}">
      <text>
        <r>
          <rPr>
            <sz val="9"/>
            <color indexed="81"/>
            <rFont val="Tahoma"/>
            <family val="2"/>
          </rPr>
          <t>Only enter quantities for W-GATE that are being powered by a Non-Resettable circuit.</t>
        </r>
      </text>
    </comment>
    <comment ref="B66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Only add those devices that are drawing power from the MS-9050UD Control Panel. Devices that are using Auxiliary Power from a Power Supply like the FCPS-24FS6 should not be added in this section.
</t>
        </r>
      </text>
    </comment>
    <comment ref="B73" authorId="2" shapeId="0" xr:uid="{00000000-0006-0000-0000-000006000000}">
      <text>
        <r>
          <rPr>
            <sz val="9"/>
            <color indexed="81"/>
            <rFont val="Tahoma"/>
            <family val="2"/>
          </rPr>
          <t xml:space="preserve">Input any devices that are not included in the battery calculation. Input the part number, quantity, and current draws into the appropriate cells.
</t>
        </r>
      </text>
    </comment>
    <comment ref="B79" authorId="2" shapeId="0" xr:uid="{00000000-0006-0000-0000-000007000000}">
      <text>
        <r>
          <rPr>
            <sz val="9"/>
            <color indexed="81"/>
            <rFont val="Tahoma"/>
            <family val="2"/>
          </rPr>
          <t>Use Circuit Detail Worksheet below for configuring Output Circuits.</t>
        </r>
      </text>
    </comment>
    <comment ref="H91" authorId="0" shapeId="0" xr:uid="{00000000-0006-0000-0000-000008000000}">
      <text>
        <r>
          <rPr>
            <sz val="8"/>
            <color indexed="81"/>
            <rFont val="Tahoma"/>
            <family val="2"/>
          </rPr>
          <t>Select Standby Time in Hours from the dropdown list.</t>
        </r>
      </text>
    </comment>
    <comment ref="H94" authorId="0" shapeId="0" xr:uid="{00000000-0006-0000-0000-000009000000}">
      <text>
        <r>
          <rPr>
            <sz val="8"/>
            <color indexed="81"/>
            <rFont val="Tahoma"/>
            <family val="2"/>
          </rPr>
          <t>Select the Alarm Time in minutes from the dropdown list.</t>
        </r>
      </text>
    </comment>
    <comment ref="H97" authorId="0" shapeId="0" xr:uid="{00000000-0006-0000-0000-00000A000000}">
      <text>
        <r>
          <rPr>
            <sz val="8"/>
            <color indexed="81"/>
            <rFont val="Tahoma"/>
            <family val="2"/>
          </rPr>
          <t>Select the Derating Factor from the dropdown list.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Babuscio</author>
    <author>Michael B</author>
    <author>e650312</author>
  </authors>
  <commentList>
    <comment ref="J12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If using Reverse Polarity Alarm output, use 0.016; if using the Reverse Polarity Trouble output, use 0.021. Otherwise use 0.011.
</t>
        </r>
      </text>
    </comment>
    <comment ref="B15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NOTE:
</t>
        </r>
        <r>
          <rPr>
            <sz val="8"/>
            <color indexed="81"/>
            <rFont val="Tahoma"/>
            <family val="2"/>
          </rPr>
          <t>There cannot be both ANN-BUS Devices and ACS Annunciators connected to the Control Panel. Choose ANN-BUS or ACS</t>
        </r>
        <r>
          <rPr>
            <b/>
            <sz val="8"/>
            <color indexed="81"/>
            <rFont val="Tahoma"/>
            <family val="2"/>
          </rPr>
          <t xml:space="preserve"> NOT </t>
        </r>
        <r>
          <rPr>
            <sz val="8"/>
            <color indexed="81"/>
            <rFont val="Tahoma"/>
            <family val="2"/>
          </rPr>
          <t>both.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0" authorId="1" shapeId="0" xr:uid="{00000000-0006-0000-0100-000003000000}">
      <text>
        <r>
          <rPr>
            <sz val="9"/>
            <color indexed="81"/>
            <rFont val="Tahoma"/>
            <family val="2"/>
          </rPr>
          <t xml:space="preserve">Only enter quantities for W-GATE that are being powered on the SLC.
</t>
        </r>
      </text>
    </comment>
    <comment ref="E65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Refer to the Device Compatibility Document for standby current.
</t>
        </r>
      </text>
    </comment>
    <comment ref="B66" authorId="2" shapeId="0" xr:uid="{00000000-0006-0000-0100-000005000000}">
      <text>
        <r>
          <rPr>
            <sz val="9"/>
            <color indexed="81"/>
            <rFont val="Tahoma"/>
            <family val="2"/>
          </rPr>
          <t xml:space="preserve">Only add those devices that are drawing power from the ES-200X Control Panel. Devices that are using Auxiliary Power from a Power Supply like the FCPS-24FS6 should not be added in this section.
</t>
        </r>
      </text>
    </comment>
    <comment ref="B74" authorId="1" shapeId="0" xr:uid="{00000000-0006-0000-0100-000006000000}">
      <text>
        <r>
          <rPr>
            <sz val="9"/>
            <color indexed="81"/>
            <rFont val="Tahoma"/>
            <family val="2"/>
          </rPr>
          <t>Only enter quantities for W-GATE that are being powered by a Non-Resettable circuit.</t>
        </r>
      </text>
    </comment>
    <comment ref="B75" authorId="2" shapeId="0" xr:uid="{00000000-0006-0000-0100-000007000000}">
      <text>
        <r>
          <rPr>
            <sz val="9"/>
            <color indexed="81"/>
            <rFont val="Tahoma"/>
            <family val="2"/>
          </rPr>
          <t xml:space="preserve">Input any devices that are not included in the battery calculation. Input the part number, quantity, and current draws into the appropriate cells.
</t>
        </r>
      </text>
    </comment>
    <comment ref="B81" authorId="2" shapeId="0" xr:uid="{00000000-0006-0000-0100-000008000000}">
      <text>
        <r>
          <rPr>
            <sz val="9"/>
            <color indexed="81"/>
            <rFont val="Tahoma"/>
            <family val="2"/>
          </rPr>
          <t>Use Circuit Detail Worksheet below for configuring Output Circuits.</t>
        </r>
      </text>
    </comment>
    <comment ref="B87" authorId="0" shapeId="0" xr:uid="{00000000-0006-0000-0100-000009000000}">
      <text>
        <r>
          <rPr>
            <sz val="8"/>
            <color indexed="81"/>
            <rFont val="Tahoma"/>
            <family val="2"/>
          </rPr>
          <t>The total standby current must include both the nonresettable/resettable (TB1 Terminals 1 &amp; 2) and resettable (TB1 Terminals 3 &amp; 4) power. Caution must be taken to ensure that current drawn from these outputs during alarm does not exceed maximum ratings specified. Current limitations of TB3 &amp; TB4 circuits is 2.5 amps per NAC Output and 1.0 amps per special application auxiliary power output.</t>
        </r>
      </text>
    </comment>
    <comment ref="H96" authorId="0" shapeId="0" xr:uid="{00000000-0006-0000-0100-00000A000000}">
      <text>
        <r>
          <rPr>
            <sz val="8"/>
            <color indexed="81"/>
            <rFont val="Tahoma"/>
            <family val="2"/>
          </rPr>
          <t>Select Standby Time in Hours from the dropdown list.</t>
        </r>
      </text>
    </comment>
    <comment ref="H99" authorId="0" shapeId="0" xr:uid="{00000000-0006-0000-0100-00000B000000}">
      <text>
        <r>
          <rPr>
            <sz val="8"/>
            <color indexed="81"/>
            <rFont val="Tahoma"/>
            <family val="2"/>
          </rPr>
          <t xml:space="preserve">Select the Alarm Time in minutes from the dropdown list.
</t>
        </r>
      </text>
    </comment>
    <comment ref="H102" authorId="0" shapeId="0" xr:uid="{00000000-0006-0000-0100-00000C000000}">
      <text>
        <r>
          <rPr>
            <sz val="8"/>
            <color indexed="81"/>
            <rFont val="Tahoma"/>
            <family val="2"/>
          </rPr>
          <t>Select the Derating Factor from the dropdown list.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Babuscio</author>
    <author>e650312</author>
  </authors>
  <commentList>
    <comment ref="B1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NOTE:
</t>
        </r>
        <r>
          <rPr>
            <sz val="8"/>
            <color indexed="81"/>
            <rFont val="Tahoma"/>
            <family val="2"/>
          </rPr>
          <t>There cannot be both ANN-BUS Devices and ACS Annunciators connected to the Control Panel. Choose ANN-BUS or ACS</t>
        </r>
        <r>
          <rPr>
            <b/>
            <sz val="8"/>
            <color indexed="81"/>
            <rFont val="Tahoma"/>
            <family val="2"/>
          </rPr>
          <t xml:space="preserve"> NOT </t>
        </r>
        <r>
          <rPr>
            <sz val="8"/>
            <color indexed="81"/>
            <rFont val="Tahoma"/>
            <family val="2"/>
          </rPr>
          <t>both.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2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Refer to the Device Compatibility Document for standby current.
</t>
        </r>
      </text>
    </comment>
    <comment ref="B63" authorId="1" shapeId="0" xr:uid="{00000000-0006-0000-0200-000003000000}">
      <text>
        <r>
          <rPr>
            <sz val="9"/>
            <color indexed="81"/>
            <rFont val="Tahoma"/>
            <family val="2"/>
          </rPr>
          <t xml:space="preserve">Only add those devices that are drawing power from the MS-9050UD Control Panel. Devices that are using Auxiliary Power from a Power Supply like the FCPS-24FS6 should not be added in this section.
</t>
        </r>
      </text>
    </comment>
    <comment ref="B70" authorId="1" shapeId="0" xr:uid="{00000000-0006-0000-0200-000004000000}">
      <text>
        <r>
          <rPr>
            <sz val="9"/>
            <color indexed="81"/>
            <rFont val="Tahoma"/>
            <family val="2"/>
          </rPr>
          <t xml:space="preserve">Input any devices that are not included in the battery calculation. Input the part number, quantity, and current draws into the appropriate cells.
</t>
        </r>
      </text>
    </comment>
    <comment ref="B76" authorId="1" shapeId="0" xr:uid="{00000000-0006-0000-0200-000005000000}">
      <text>
        <r>
          <rPr>
            <sz val="9"/>
            <color indexed="81"/>
            <rFont val="Tahoma"/>
            <family val="2"/>
          </rPr>
          <t>Use Circuit Detail Worksheet below for configuring Output Circuits.</t>
        </r>
      </text>
    </comment>
    <comment ref="H87" authorId="0" shapeId="0" xr:uid="{00000000-0006-0000-0200-000006000000}">
      <text>
        <r>
          <rPr>
            <sz val="8"/>
            <color indexed="81"/>
            <rFont val="Tahoma"/>
            <family val="2"/>
          </rPr>
          <t>Select Standby Time in Hours from the dropdown list.</t>
        </r>
      </text>
    </comment>
    <comment ref="H90" authorId="0" shapeId="0" xr:uid="{00000000-0006-0000-0200-000007000000}">
      <text>
        <r>
          <rPr>
            <sz val="8"/>
            <color indexed="81"/>
            <rFont val="Tahoma"/>
            <family val="2"/>
          </rPr>
          <t>Select the Alarm Time in minutes from the dropdown list.</t>
        </r>
      </text>
    </comment>
    <comment ref="H93" authorId="0" shapeId="0" xr:uid="{00000000-0006-0000-0200-000008000000}">
      <text>
        <r>
          <rPr>
            <sz val="8"/>
            <color indexed="81"/>
            <rFont val="Tahoma"/>
            <family val="2"/>
          </rPr>
          <t>Select the Derating Factor from the dropdown list.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Babuscio</author>
    <author>Michael B</author>
    <author>e650312</author>
  </authors>
  <commentList>
    <comment ref="J11" authorId="0" shapeId="0" xr:uid="{00000000-0006-0000-0300-000001000000}">
      <text>
        <r>
          <rPr>
            <sz val="8"/>
            <color indexed="81"/>
            <rFont val="Tahoma"/>
            <family val="2"/>
          </rPr>
          <t xml:space="preserve">If using Reverse Polarity Alarm output, use 0.016; if using the Reverse Polarity Trouble output, use 0.021. Otherwise use 0.011.
</t>
        </r>
      </text>
    </comment>
    <comment ref="B15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 xml:space="preserve">NOTE:
</t>
        </r>
        <r>
          <rPr>
            <sz val="8"/>
            <color indexed="81"/>
            <rFont val="Tahoma"/>
            <family val="2"/>
          </rPr>
          <t>There cannot be both ANN-BUS Devices and ACS Annunciators connected to the Control Panel. Choose ANN-BUS or ACS</t>
        </r>
        <r>
          <rPr>
            <b/>
            <sz val="8"/>
            <color indexed="81"/>
            <rFont val="Tahoma"/>
            <family val="2"/>
          </rPr>
          <t xml:space="preserve"> NOT </t>
        </r>
        <r>
          <rPr>
            <sz val="8"/>
            <color indexed="81"/>
            <rFont val="Tahoma"/>
            <family val="2"/>
          </rPr>
          <t>both.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 xml:space="preserve">NOTE:
</t>
        </r>
        <r>
          <rPr>
            <sz val="8"/>
            <color indexed="81"/>
            <rFont val="Tahoma"/>
            <family val="2"/>
          </rPr>
          <t xml:space="preserve">There cannot be both ANN-BUS Devices and ACS Annunciators connected to the Control Panel. Choose ANN-BUS or ACS </t>
        </r>
        <r>
          <rPr>
            <b/>
            <sz val="8"/>
            <color indexed="81"/>
            <rFont val="Tahoma"/>
            <family val="2"/>
          </rPr>
          <t>NOT</t>
        </r>
        <r>
          <rPr>
            <sz val="8"/>
            <color indexed="81"/>
            <rFont val="Tahoma"/>
            <family val="2"/>
          </rPr>
          <t xml:space="preserve"> both.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24" authorId="0" shapeId="0" xr:uid="{00000000-0006-0000-0300-000004000000}">
      <text>
        <r>
          <rPr>
            <sz val="8"/>
            <color indexed="81"/>
            <rFont val="Tahoma"/>
            <family val="2"/>
          </rPr>
          <t>All eight ACM-8RF relays activated on a single module.</t>
        </r>
      </text>
    </comment>
    <comment ref="J25" authorId="0" shapeId="0" xr:uid="{00000000-0006-0000-0300-000005000000}">
      <text>
        <r>
          <rPr>
            <sz val="8"/>
            <color indexed="81"/>
            <rFont val="Tahoma"/>
            <family val="2"/>
          </rPr>
          <t xml:space="preserve">All annunciator LEDs on.
</t>
        </r>
      </text>
    </comment>
    <comment ref="J26" authorId="0" shapeId="0" xr:uid="{00000000-0006-0000-0300-000006000000}">
      <text>
        <r>
          <rPr>
            <sz val="8"/>
            <color indexed="81"/>
            <rFont val="Tahoma"/>
            <family val="2"/>
          </rPr>
          <t xml:space="preserve">All annunciator LEDs on.
</t>
        </r>
      </text>
    </comment>
    <comment ref="J27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All annunciator LEDs on.
</t>
        </r>
      </text>
    </comment>
    <comment ref="J28" authorId="0" shapeId="0" xr:uid="{00000000-0006-0000-0300-000008000000}">
      <text>
        <r>
          <rPr>
            <sz val="8"/>
            <color indexed="81"/>
            <rFont val="Tahoma"/>
            <family val="2"/>
          </rPr>
          <t xml:space="preserve">All annunciator LEDs on.
</t>
        </r>
      </text>
    </comment>
    <comment ref="J29" authorId="0" shapeId="0" xr:uid="{00000000-0006-0000-0300-000009000000}">
      <text>
        <r>
          <rPr>
            <sz val="8"/>
            <color indexed="81"/>
            <rFont val="Tahoma"/>
            <family val="2"/>
          </rPr>
          <t xml:space="preserve">All annunciator LEDs on.
</t>
        </r>
      </text>
    </comment>
    <comment ref="J30" authorId="0" shapeId="0" xr:uid="{00000000-0006-0000-0300-00000A000000}">
      <text>
        <r>
          <rPr>
            <sz val="8"/>
            <color indexed="81"/>
            <rFont val="Tahoma"/>
            <family val="2"/>
          </rPr>
          <t xml:space="preserve">All annunciator LEDs on.
</t>
        </r>
      </text>
    </comment>
    <comment ref="J31" authorId="0" shapeId="0" xr:uid="{00000000-0006-0000-0300-00000B000000}">
      <text>
        <r>
          <rPr>
            <sz val="8"/>
            <color indexed="81"/>
            <rFont val="Tahoma"/>
            <family val="2"/>
          </rPr>
          <t xml:space="preserve">All annunciator LEDs on.
</t>
        </r>
      </text>
    </comment>
    <comment ref="J32" authorId="0" shapeId="0" xr:uid="{00000000-0006-0000-0300-00000C000000}">
      <text>
        <r>
          <rPr>
            <sz val="8"/>
            <color indexed="81"/>
            <rFont val="Tahoma"/>
            <family val="2"/>
          </rPr>
          <t xml:space="preserve">LDM-32F with LEDs on.
</t>
        </r>
      </text>
    </comment>
    <comment ref="B72" authorId="1" shapeId="0" xr:uid="{00000000-0006-0000-0300-00000D000000}">
      <text>
        <r>
          <rPr>
            <sz val="9"/>
            <color indexed="81"/>
            <rFont val="Tahoma"/>
            <family val="2"/>
          </rPr>
          <t xml:space="preserve">Only enter quantities for W-GATE that are being powered on the SLC.
</t>
        </r>
      </text>
    </comment>
    <comment ref="E77" authorId="0" shapeId="0" xr:uid="{00000000-0006-0000-0300-00000E000000}">
      <text>
        <r>
          <rPr>
            <sz val="8"/>
            <color indexed="81"/>
            <rFont val="Tahoma"/>
            <family val="2"/>
          </rPr>
          <t xml:space="preserve">Refer to the Device Compatibility Document for standby current.
</t>
        </r>
      </text>
    </comment>
    <comment ref="B78" authorId="2" shapeId="0" xr:uid="{00000000-0006-0000-0300-00000F000000}">
      <text>
        <r>
          <rPr>
            <sz val="9"/>
            <color indexed="81"/>
            <rFont val="Tahoma"/>
            <family val="2"/>
          </rPr>
          <t xml:space="preserve">Only add those devices that are drawing power from the MS-9200UDLS Control Panel. Devices that are using Auxiliary Power from a Power Supply like the FCPS-24FS6 should not be added in this section.
</t>
        </r>
      </text>
    </comment>
    <comment ref="B86" authorId="1" shapeId="0" xr:uid="{00000000-0006-0000-0300-000010000000}">
      <text>
        <r>
          <rPr>
            <sz val="9"/>
            <color indexed="81"/>
            <rFont val="Tahoma"/>
            <family val="2"/>
          </rPr>
          <t>Only enter quantities for W-GATE that are being powered by a Non-Resettable circuit.</t>
        </r>
      </text>
    </comment>
    <comment ref="B88" authorId="2" shapeId="0" xr:uid="{00000000-0006-0000-0300-000011000000}">
      <text>
        <r>
          <rPr>
            <sz val="9"/>
            <color indexed="81"/>
            <rFont val="Tahoma"/>
            <family val="2"/>
          </rPr>
          <t xml:space="preserve">Input any devices that are not included in the battery calculation. Input the part number, quantity, and current draws into the appropriate cells.
</t>
        </r>
      </text>
    </comment>
    <comment ref="B94" authorId="2" shapeId="0" xr:uid="{00000000-0006-0000-0300-000012000000}">
      <text>
        <r>
          <rPr>
            <sz val="9"/>
            <color indexed="81"/>
            <rFont val="Tahoma"/>
            <family val="2"/>
          </rPr>
          <t>Use Circuit Detail Worksheet below for configuring Output Circuits.</t>
        </r>
      </text>
    </comment>
    <comment ref="B99" authorId="0" shapeId="0" xr:uid="{00000000-0006-0000-0300-000013000000}">
      <text>
        <r>
          <rPr>
            <sz val="8"/>
            <color indexed="81"/>
            <rFont val="Tahoma"/>
            <family val="2"/>
          </rPr>
          <t>The total standby current must include both the nonresettable/resettable (TB1 Terminals 1 &amp; 2) and resettable (TB1 Terminals 3 &amp; 4) power. Caution must be taken to ensure that current drawn from these outputs during alarm does not exceed maximum ratings specified. Current limitations of TB3 &amp; TB4 circuits is 2.5 amps per NAC Output and 1.0 amps per special application auxiliary power output.</t>
        </r>
      </text>
    </comment>
    <comment ref="H108" authorId="0" shapeId="0" xr:uid="{00000000-0006-0000-0300-000014000000}">
      <text>
        <r>
          <rPr>
            <sz val="8"/>
            <color indexed="81"/>
            <rFont val="Tahoma"/>
            <family val="2"/>
          </rPr>
          <t>Select Standby Time in Hours from the dropdown list.</t>
        </r>
      </text>
    </comment>
    <comment ref="H111" authorId="0" shapeId="0" xr:uid="{00000000-0006-0000-0300-000015000000}">
      <text>
        <r>
          <rPr>
            <sz val="8"/>
            <color indexed="81"/>
            <rFont val="Tahoma"/>
            <family val="2"/>
          </rPr>
          <t xml:space="preserve">Select the Alarm Time in minutes from the dropdown list.
</t>
        </r>
      </text>
    </comment>
    <comment ref="H114" authorId="0" shapeId="0" xr:uid="{00000000-0006-0000-0300-000016000000}">
      <text>
        <r>
          <rPr>
            <sz val="8"/>
            <color indexed="81"/>
            <rFont val="Tahoma"/>
            <family val="2"/>
          </rPr>
          <t>Select the Derating Factor from the dropdown list.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Babuscio</author>
    <author>Michael B</author>
    <author>e650312</author>
    <author>Mike Babuscio</author>
    <author>Jack Riffel</author>
  </authors>
  <commentList>
    <comment ref="J12" authorId="0" shapeId="0" xr:uid="{00000000-0006-0000-0400-000001000000}">
      <text>
        <r>
          <rPr>
            <sz val="8"/>
            <color indexed="81"/>
            <rFont val="Tahoma"/>
            <family val="2"/>
          </rPr>
          <t xml:space="preserve">If using Reverse Polarity Alarm output, use 0.016; if using the Reverse Polarity Trouble output, use 0.021. Otherwise use 0.011.
</t>
        </r>
      </text>
    </comment>
    <comment ref="B15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 xml:space="preserve">NOTE:
</t>
        </r>
        <r>
          <rPr>
            <sz val="8"/>
            <color indexed="81"/>
            <rFont val="Tahoma"/>
            <family val="2"/>
          </rPr>
          <t>There cannot be both ANN-BUS Devices and ACS Annunciators connected to the Control Panel. Choose ANN-BUS or ACS</t>
        </r>
        <r>
          <rPr>
            <b/>
            <sz val="8"/>
            <color indexed="81"/>
            <rFont val="Tahoma"/>
            <family val="2"/>
          </rPr>
          <t xml:space="preserve"> NOT </t>
        </r>
        <r>
          <rPr>
            <sz val="8"/>
            <color indexed="81"/>
            <rFont val="Tahoma"/>
            <family val="2"/>
          </rPr>
          <t>both.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2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 xml:space="preserve">NOTE:
</t>
        </r>
        <r>
          <rPr>
            <sz val="8"/>
            <color indexed="81"/>
            <rFont val="Tahoma"/>
            <family val="2"/>
          </rPr>
          <t xml:space="preserve">There cannot be both ANN-BUS Devices and ACS Annunciators connected to the Control Panel. Choose ANN-BUS or ACS </t>
        </r>
        <r>
          <rPr>
            <b/>
            <sz val="8"/>
            <color indexed="81"/>
            <rFont val="Tahoma"/>
            <family val="2"/>
          </rPr>
          <t>NOT</t>
        </r>
        <r>
          <rPr>
            <sz val="8"/>
            <color indexed="81"/>
            <rFont val="Tahoma"/>
            <family val="2"/>
          </rPr>
          <t xml:space="preserve"> both.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23" authorId="0" shapeId="0" xr:uid="{00000000-0006-0000-0400-000004000000}">
      <text>
        <r>
          <rPr>
            <sz val="8"/>
            <color indexed="81"/>
            <rFont val="Tahoma"/>
            <family val="2"/>
          </rPr>
          <t>All eight ACM-8RF relays activated on a single module.</t>
        </r>
      </text>
    </comment>
    <comment ref="J24" authorId="0" shapeId="0" xr:uid="{00000000-0006-0000-0400-000005000000}">
      <text>
        <r>
          <rPr>
            <sz val="8"/>
            <color indexed="81"/>
            <rFont val="Tahoma"/>
            <family val="2"/>
          </rPr>
          <t xml:space="preserve">All annunciator LEDs on.
</t>
        </r>
      </text>
    </comment>
    <comment ref="J25" authorId="0" shapeId="0" xr:uid="{00000000-0006-0000-0400-000006000000}">
      <text>
        <r>
          <rPr>
            <sz val="8"/>
            <color indexed="81"/>
            <rFont val="Tahoma"/>
            <family val="2"/>
          </rPr>
          <t xml:space="preserve">All annunciator LEDs on.
</t>
        </r>
      </text>
    </comment>
    <comment ref="J26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All annunciator LEDs on.
</t>
        </r>
      </text>
    </comment>
    <comment ref="J27" authorId="0" shapeId="0" xr:uid="{00000000-0006-0000-0400-000008000000}">
      <text>
        <r>
          <rPr>
            <sz val="8"/>
            <color indexed="81"/>
            <rFont val="Tahoma"/>
            <family val="2"/>
          </rPr>
          <t xml:space="preserve">All annunciator LEDs on.
</t>
        </r>
      </text>
    </comment>
    <comment ref="J28" authorId="0" shapeId="0" xr:uid="{00000000-0006-0000-0400-000009000000}">
      <text>
        <r>
          <rPr>
            <sz val="8"/>
            <color indexed="81"/>
            <rFont val="Tahoma"/>
            <family val="2"/>
          </rPr>
          <t xml:space="preserve">All annunciator LEDs on.
</t>
        </r>
      </text>
    </comment>
    <comment ref="J29" authorId="0" shapeId="0" xr:uid="{00000000-0006-0000-0400-00000A000000}">
      <text>
        <r>
          <rPr>
            <sz val="8"/>
            <color indexed="81"/>
            <rFont val="Tahoma"/>
            <family val="2"/>
          </rPr>
          <t xml:space="preserve">All annunciator LEDs on.
</t>
        </r>
      </text>
    </comment>
    <comment ref="J30" authorId="0" shapeId="0" xr:uid="{00000000-0006-0000-0400-00000B000000}">
      <text>
        <r>
          <rPr>
            <sz val="8"/>
            <color indexed="81"/>
            <rFont val="Tahoma"/>
            <family val="2"/>
          </rPr>
          <t xml:space="preserve">All annunciator LEDs on.
</t>
        </r>
      </text>
    </comment>
    <comment ref="J31" authorId="0" shapeId="0" xr:uid="{00000000-0006-0000-0400-00000C000000}">
      <text>
        <r>
          <rPr>
            <sz val="8"/>
            <color indexed="81"/>
            <rFont val="Tahoma"/>
            <family val="2"/>
          </rPr>
          <t xml:space="preserve">LDM-32F with LEDs on.
</t>
        </r>
      </text>
    </comment>
    <comment ref="E35" authorId="0" shapeId="0" xr:uid="{00000000-0006-0000-0400-00000D000000}">
      <text>
        <r>
          <rPr>
            <sz val="8"/>
            <color indexed="81"/>
            <rFont val="Tahoma"/>
            <family val="2"/>
          </rPr>
          <t xml:space="preserve">Refer to the Device Compatibility Document for standby current.
</t>
        </r>
      </text>
    </comment>
    <comment ref="B73" authorId="1" shapeId="0" xr:uid="{00000000-0006-0000-0400-00000E000000}">
      <text>
        <r>
          <rPr>
            <sz val="9"/>
            <color indexed="81"/>
            <rFont val="Tahoma"/>
            <family val="2"/>
          </rPr>
          <t xml:space="preserve">Only enter quantities for W-GATE that are being powered on the SLC.
</t>
        </r>
      </text>
    </comment>
    <comment ref="B77" authorId="2" shapeId="0" xr:uid="{00000000-0006-0000-0400-00000F000000}">
      <text>
        <r>
          <rPr>
            <sz val="9"/>
            <color indexed="81"/>
            <rFont val="Tahoma"/>
            <family val="2"/>
          </rPr>
          <t xml:space="preserve">Only add those devices that are drawing power from the MS-9600LS Control Panel. Devices that are using Auxiliary Power from a Power Supply like the FCPS-24FS6 should not be added in this section.
</t>
        </r>
      </text>
    </comment>
    <comment ref="B85" authorId="1" shapeId="0" xr:uid="{00000000-0006-0000-0400-000010000000}">
      <text>
        <r>
          <rPr>
            <sz val="9"/>
            <color indexed="81"/>
            <rFont val="Tahoma"/>
            <family val="2"/>
          </rPr>
          <t>Only enter quantities for W-GATE that are being powered by a Non-Resettable circuit.</t>
        </r>
      </text>
    </comment>
    <comment ref="B87" authorId="2" shapeId="0" xr:uid="{00000000-0006-0000-0400-000011000000}">
      <text>
        <r>
          <rPr>
            <sz val="9"/>
            <color indexed="81"/>
            <rFont val="Tahoma"/>
            <family val="2"/>
          </rPr>
          <t xml:space="preserve">Input any devices that are not included in the battery calculation. Input the part number, quantity, and current draws into the appropriate cells.
</t>
        </r>
      </text>
    </comment>
    <comment ref="B98" authorId="3" shapeId="0" xr:uid="{00000000-0006-0000-0400-000012000000}">
      <text>
        <r>
          <rPr>
            <sz val="8"/>
            <color indexed="81"/>
            <rFont val="Tahoma"/>
            <family val="2"/>
          </rPr>
          <t>The total standby current must include both the resettable (TB3 Terminals 1 &amp; 2) and non-resettable (TB3 Terminals 3 &amp; 4, 5 &amp; 6) power. Caution must be taken to ensure that current drawn from these outputs during alarm does not exceed maximum ratings specified. Current limitations of TB3 circuits is 3.0 amps per output.</t>
        </r>
      </text>
    </comment>
    <comment ref="H107" authorId="0" shapeId="0" xr:uid="{00000000-0006-0000-0400-000013000000}">
      <text>
        <r>
          <rPr>
            <sz val="8"/>
            <color indexed="81"/>
            <rFont val="Tahoma"/>
            <family val="2"/>
          </rPr>
          <t>Select Standby Time in Hours from the dropdown list.</t>
        </r>
      </text>
    </comment>
    <comment ref="E108" authorId="4" shapeId="0" xr:uid="{00000000-0006-0000-0400-000014000000}">
      <text>
        <r>
          <rPr>
            <sz val="10"/>
            <color indexed="81"/>
            <rFont val="Tahoma"/>
            <family val="2"/>
          </rPr>
          <t>Value from Total Standby Load cell.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10" authorId="0" shapeId="0" xr:uid="{00000000-0006-0000-0400-000015000000}">
      <text>
        <r>
          <rPr>
            <sz val="8"/>
            <color indexed="81"/>
            <rFont val="Tahoma"/>
            <family val="2"/>
          </rPr>
          <t xml:space="preserve">Select the Alarm Time in minutes from the dropdown list.
</t>
        </r>
      </text>
    </comment>
    <comment ref="E111" authorId="4" shapeId="0" xr:uid="{00000000-0006-0000-0400-000016000000}">
      <text>
        <r>
          <rPr>
            <sz val="10"/>
            <color indexed="81"/>
            <rFont val="Tahoma"/>
            <family val="2"/>
          </rPr>
          <t>Value from Alarm Standby Load cell.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13" authorId="3" shapeId="0" xr:uid="{00000000-0006-0000-0400-000017000000}">
      <text>
        <r>
          <rPr>
            <sz val="8"/>
            <color indexed="81"/>
            <rFont val="Tahoma"/>
            <family val="2"/>
          </rPr>
          <t>Select the Derating Factor from the dropdown list.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Babuscio</author>
    <author>Michael B</author>
    <author>e650312</author>
    <author>Mike Babuscio</author>
    <author>Jack Riffel</author>
  </authors>
  <commentList>
    <comment ref="J12" authorId="0" shapeId="0" xr:uid="{00000000-0006-0000-0500-000001000000}">
      <text>
        <r>
          <rPr>
            <sz val="8"/>
            <color indexed="81"/>
            <rFont val="Tahoma"/>
            <family val="2"/>
          </rPr>
          <t xml:space="preserve">If using Reverse Polarity Alarm output, use 0.016; if using the Reverse Polarity Trouble output, use 0.021. Otherwise use 0.011.
</t>
        </r>
      </text>
    </comment>
    <comment ref="B15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 xml:space="preserve">NOTE:
</t>
        </r>
        <r>
          <rPr>
            <sz val="8"/>
            <color indexed="81"/>
            <rFont val="Tahoma"/>
            <family val="2"/>
          </rPr>
          <t>There cannot be both ANN-BUS Devices and ACS Annunciators connected to the Control Panel. Choose ANN-BUS or ACS</t>
        </r>
        <r>
          <rPr>
            <b/>
            <sz val="8"/>
            <color indexed="81"/>
            <rFont val="Tahoma"/>
            <family val="2"/>
          </rPr>
          <t xml:space="preserve"> NOT </t>
        </r>
        <r>
          <rPr>
            <sz val="8"/>
            <color indexed="81"/>
            <rFont val="Tahoma"/>
            <family val="2"/>
          </rPr>
          <t>both.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2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 xml:space="preserve">NOTE:
</t>
        </r>
        <r>
          <rPr>
            <sz val="8"/>
            <color indexed="81"/>
            <rFont val="Tahoma"/>
            <family val="2"/>
          </rPr>
          <t xml:space="preserve">There cannot be both ANN-BUS Devices and ACS Annunciators connected to the Control Panel. Choose ANN-BUS or ACS </t>
        </r>
        <r>
          <rPr>
            <b/>
            <sz val="8"/>
            <color indexed="81"/>
            <rFont val="Tahoma"/>
            <family val="2"/>
          </rPr>
          <t>NOT</t>
        </r>
        <r>
          <rPr>
            <sz val="8"/>
            <color indexed="81"/>
            <rFont val="Tahoma"/>
            <family val="2"/>
          </rPr>
          <t xml:space="preserve"> both.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23" authorId="0" shapeId="0" xr:uid="{00000000-0006-0000-0500-000004000000}">
      <text>
        <r>
          <rPr>
            <sz val="8"/>
            <color indexed="81"/>
            <rFont val="Tahoma"/>
            <family val="2"/>
          </rPr>
          <t>All eight ACM-8RF relays activated on a single module.</t>
        </r>
      </text>
    </comment>
    <comment ref="J24" authorId="0" shapeId="0" xr:uid="{00000000-0006-0000-0500-000005000000}">
      <text>
        <r>
          <rPr>
            <sz val="8"/>
            <color indexed="81"/>
            <rFont val="Tahoma"/>
            <family val="2"/>
          </rPr>
          <t xml:space="preserve">All annunciator LEDs on.
</t>
        </r>
      </text>
    </comment>
    <comment ref="J25" authorId="0" shapeId="0" xr:uid="{00000000-0006-0000-0500-000006000000}">
      <text>
        <r>
          <rPr>
            <sz val="8"/>
            <color indexed="81"/>
            <rFont val="Tahoma"/>
            <family val="2"/>
          </rPr>
          <t xml:space="preserve">All annunciator LEDs on.
</t>
        </r>
      </text>
    </comment>
    <comment ref="J26" authorId="0" shapeId="0" xr:uid="{00000000-0006-0000-0500-000007000000}">
      <text>
        <r>
          <rPr>
            <sz val="8"/>
            <color indexed="81"/>
            <rFont val="Tahoma"/>
            <family val="2"/>
          </rPr>
          <t xml:space="preserve">All annunciator LEDs on.
</t>
        </r>
      </text>
    </comment>
    <comment ref="J27" authorId="0" shapeId="0" xr:uid="{00000000-0006-0000-0500-000008000000}">
      <text>
        <r>
          <rPr>
            <sz val="8"/>
            <color indexed="81"/>
            <rFont val="Tahoma"/>
            <family val="2"/>
          </rPr>
          <t xml:space="preserve">All annunciator LEDs on.
</t>
        </r>
      </text>
    </comment>
    <comment ref="J28" authorId="0" shapeId="0" xr:uid="{00000000-0006-0000-0500-000009000000}">
      <text>
        <r>
          <rPr>
            <sz val="8"/>
            <color indexed="81"/>
            <rFont val="Tahoma"/>
            <family val="2"/>
          </rPr>
          <t xml:space="preserve">All annunciator LEDs on.
</t>
        </r>
      </text>
    </comment>
    <comment ref="J29" authorId="0" shapeId="0" xr:uid="{00000000-0006-0000-0500-00000A000000}">
      <text>
        <r>
          <rPr>
            <sz val="8"/>
            <color indexed="81"/>
            <rFont val="Tahoma"/>
            <family val="2"/>
          </rPr>
          <t xml:space="preserve">All annunciator LEDs on.
</t>
        </r>
      </text>
    </comment>
    <comment ref="J30" authorId="0" shapeId="0" xr:uid="{00000000-0006-0000-0500-00000B000000}">
      <text>
        <r>
          <rPr>
            <sz val="8"/>
            <color indexed="81"/>
            <rFont val="Tahoma"/>
            <family val="2"/>
          </rPr>
          <t xml:space="preserve">All annunciator LEDs on.
</t>
        </r>
      </text>
    </comment>
    <comment ref="J31" authorId="0" shapeId="0" xr:uid="{00000000-0006-0000-0500-00000C000000}">
      <text>
        <r>
          <rPr>
            <sz val="8"/>
            <color indexed="81"/>
            <rFont val="Tahoma"/>
            <family val="2"/>
          </rPr>
          <t xml:space="preserve">LDM-32F with LEDs on.
</t>
        </r>
      </text>
    </comment>
    <comment ref="E35" authorId="0" shapeId="0" xr:uid="{00000000-0006-0000-0500-00000D000000}">
      <text>
        <r>
          <rPr>
            <sz val="8"/>
            <color indexed="81"/>
            <rFont val="Tahoma"/>
            <family val="2"/>
          </rPr>
          <t xml:space="preserve">Refer to the Device Compatibility Document for standby current.
</t>
        </r>
      </text>
    </comment>
    <comment ref="B73" authorId="1" shapeId="0" xr:uid="{00000000-0006-0000-0500-00000E000000}">
      <text>
        <r>
          <rPr>
            <sz val="9"/>
            <color indexed="81"/>
            <rFont val="Tahoma"/>
            <family val="2"/>
          </rPr>
          <t xml:space="preserve">Only enter quantities for W-GATE that are being powered on the SLC.
</t>
        </r>
      </text>
    </comment>
    <comment ref="B77" authorId="2" shapeId="0" xr:uid="{00000000-0006-0000-0500-00000F000000}">
      <text>
        <r>
          <rPr>
            <sz val="9"/>
            <color indexed="81"/>
            <rFont val="Tahoma"/>
            <family val="2"/>
          </rPr>
          <t xml:space="preserve">Only add those devices that are drawing power from the MS-9600UDLS Control Panel. Devices that are using Auxiliary Power from a Power Supply like the FCPS-24FS6 should not be added in this section.
</t>
        </r>
      </text>
    </comment>
    <comment ref="B85" authorId="1" shapeId="0" xr:uid="{00000000-0006-0000-0500-000010000000}">
      <text>
        <r>
          <rPr>
            <sz val="9"/>
            <color indexed="81"/>
            <rFont val="Tahoma"/>
            <family val="2"/>
          </rPr>
          <t>Only enter quantities for W-GATE that are being powered by a Non-Resettable circuit.</t>
        </r>
      </text>
    </comment>
    <comment ref="B87" authorId="2" shapeId="0" xr:uid="{00000000-0006-0000-0500-000011000000}">
      <text>
        <r>
          <rPr>
            <sz val="9"/>
            <color indexed="81"/>
            <rFont val="Tahoma"/>
            <family val="2"/>
          </rPr>
          <t xml:space="preserve">Input any devices that are not included in the battery calculation. Input the part number, quantity, and current draws into the appropriate cells.
</t>
        </r>
      </text>
    </comment>
    <comment ref="B98" authorId="3" shapeId="0" xr:uid="{00000000-0006-0000-0500-000012000000}">
      <text>
        <r>
          <rPr>
            <sz val="8"/>
            <color indexed="81"/>
            <rFont val="Tahoma"/>
            <family val="2"/>
          </rPr>
          <t>The total standby current must include both the resettable (TB3 Terminals 1 &amp; 2) and non-resettable (TB3 Terminals 3 &amp; 4, 5 &amp; 6) power. Caution must be taken to ensure that current drawn from these outputs during alarm does not exceed maximum ratings specified. Current limitations of TB3 circuits is 3.0 amps per output.</t>
        </r>
      </text>
    </comment>
    <comment ref="H107" authorId="0" shapeId="0" xr:uid="{00000000-0006-0000-0500-000013000000}">
      <text>
        <r>
          <rPr>
            <sz val="8"/>
            <color indexed="81"/>
            <rFont val="Tahoma"/>
            <family val="2"/>
          </rPr>
          <t>Select Standby Time in Hours from the dropdown list.</t>
        </r>
      </text>
    </comment>
    <comment ref="E108" authorId="4" shapeId="0" xr:uid="{00000000-0006-0000-0500-000014000000}">
      <text>
        <r>
          <rPr>
            <sz val="10"/>
            <color indexed="81"/>
            <rFont val="Tahoma"/>
            <family val="2"/>
          </rPr>
          <t>Value from Total Standby Load cell.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10" authorId="0" shapeId="0" xr:uid="{00000000-0006-0000-0500-000015000000}">
      <text>
        <r>
          <rPr>
            <sz val="8"/>
            <color indexed="81"/>
            <rFont val="Tahoma"/>
            <family val="2"/>
          </rPr>
          <t xml:space="preserve">Select the Alarm Time in minutes from the dropdown list.
</t>
        </r>
      </text>
    </comment>
    <comment ref="E111" authorId="4" shapeId="0" xr:uid="{00000000-0006-0000-0500-000016000000}">
      <text>
        <r>
          <rPr>
            <sz val="10"/>
            <color indexed="81"/>
            <rFont val="Tahoma"/>
            <family val="2"/>
          </rPr>
          <t>Value from Alarm Standby Load cell.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13" authorId="3" shapeId="0" xr:uid="{00000000-0006-0000-0500-000017000000}">
      <text>
        <r>
          <rPr>
            <sz val="8"/>
            <color indexed="81"/>
            <rFont val="Tahoma"/>
            <family val="2"/>
          </rPr>
          <t>Select the Derating Factor from the dropdown list.</t>
        </r>
      </text>
    </comment>
  </commentList>
</comments>
</file>

<file path=xl/sharedStrings.xml><?xml version="1.0" encoding="utf-8"?>
<sst xmlns="http://schemas.openxmlformats.org/spreadsheetml/2006/main" count="3049" uniqueCount="197">
  <si>
    <r>
      <t xml:space="preserve">Note 1: You are </t>
    </r>
    <r>
      <rPr>
        <b/>
        <sz val="10"/>
        <rFont val="Arial"/>
        <family val="2"/>
      </rPr>
      <t>fully responsible for verifying these calculations</t>
    </r>
    <r>
      <rPr>
        <sz val="10"/>
        <rFont val="Arial"/>
        <family val="2"/>
      </rPr>
      <t>.</t>
    </r>
  </si>
  <si>
    <r>
      <t xml:space="preserve">Note 2: Use the dropdowns in the </t>
    </r>
    <r>
      <rPr>
        <b/>
        <sz val="10"/>
        <rFont val="Arial"/>
        <family val="2"/>
      </rPr>
      <t>yellow</t>
    </r>
    <r>
      <rPr>
        <sz val="10"/>
        <rFont val="Arial"/>
        <family val="2"/>
      </rPr>
      <t xml:space="preserve"> cells to enter values.</t>
    </r>
  </si>
  <si>
    <t>ES-50X Battery Calculation</t>
  </si>
  <si>
    <t>Secondary Power Source Requirements</t>
  </si>
  <si>
    <t>5 Minutes</t>
  </si>
  <si>
    <t>24 Hours</t>
  </si>
  <si>
    <t>10 Minutes</t>
  </si>
  <si>
    <t>48 Hours</t>
  </si>
  <si>
    <t>Standby Current (amps)</t>
  </si>
  <si>
    <t>Secondary Alarm Current (amps)</t>
  </si>
  <si>
    <t>15 Minutes</t>
  </si>
  <si>
    <t>60 Hours</t>
  </si>
  <si>
    <t>Device</t>
  </si>
  <si>
    <t>Qty</t>
  </si>
  <si>
    <t>Current Draw</t>
  </si>
  <si>
    <t xml:space="preserve">Total </t>
  </si>
  <si>
    <t>20 Minutes</t>
  </si>
  <si>
    <t>72 Hours</t>
  </si>
  <si>
    <t>Main Circuit Board</t>
  </si>
  <si>
    <t>x</t>
  </si>
  <si>
    <t>=</t>
  </si>
  <si>
    <t>25 Minutes</t>
  </si>
  <si>
    <t>90 Hours</t>
  </si>
  <si>
    <t>IPOTS-COM Communicator</t>
  </si>
  <si>
    <t>30 Minutes</t>
  </si>
  <si>
    <t>4XTMF</t>
  </si>
  <si>
    <t>60 Minutes</t>
  </si>
  <si>
    <t>EOLR-1</t>
  </si>
  <si>
    <t>90 Minutes</t>
  </si>
  <si>
    <t>CELL-MOD-FL / CELL-CAB</t>
  </si>
  <si>
    <t>180 Minutes</t>
  </si>
  <si>
    <t>ANN-BUS Devices</t>
  </si>
  <si>
    <t>ANN-SEC Card</t>
  </si>
  <si>
    <t>ANN-80(-W)</t>
  </si>
  <si>
    <t>ANN-100</t>
  </si>
  <si>
    <t>ANN-(R)LED</t>
  </si>
  <si>
    <t>ANN-RLY</t>
  </si>
  <si>
    <t>ANN-I/O</t>
  </si>
  <si>
    <t>ANN-I/O LED</t>
  </si>
  <si>
    <t>ANN-S/PG</t>
  </si>
  <si>
    <t>Addressable Devices</t>
  </si>
  <si>
    <t>BEAM355</t>
  </si>
  <si>
    <t>BEAM355S</t>
  </si>
  <si>
    <t>CP355</t>
  </si>
  <si>
    <t>SD355CO</t>
  </si>
  <si>
    <t>SD355</t>
  </si>
  <si>
    <t>SD365</t>
  </si>
  <si>
    <t>SD355T</t>
  </si>
  <si>
    <t>SD365T</t>
  </si>
  <si>
    <t>H355</t>
  </si>
  <si>
    <t>H365</t>
  </si>
  <si>
    <t>H355HT</t>
  </si>
  <si>
    <t>H365HT</t>
  </si>
  <si>
    <t>H350R</t>
  </si>
  <si>
    <t>H355R</t>
  </si>
  <si>
    <t>H365R</t>
  </si>
  <si>
    <t>D350RPL</t>
  </si>
  <si>
    <t>D355PL</t>
  </si>
  <si>
    <t>MMF-300</t>
  </si>
  <si>
    <t>MMF-300-10</t>
  </si>
  <si>
    <t>MDF-300</t>
  </si>
  <si>
    <t>MMF-301</t>
  </si>
  <si>
    <t>MMF-302</t>
  </si>
  <si>
    <t>MMF-302-6</t>
  </si>
  <si>
    <t>BG-12LX</t>
  </si>
  <si>
    <t>CMF-300</t>
  </si>
  <si>
    <t>CMF-300-6</t>
  </si>
  <si>
    <t>CRF-300</t>
  </si>
  <si>
    <t>CRF-300-6</t>
  </si>
  <si>
    <t>CDRM-300</t>
  </si>
  <si>
    <t>I300</t>
  </si>
  <si>
    <t>ISO-6</t>
  </si>
  <si>
    <t>B501BH-2</t>
  </si>
  <si>
    <t>B501BHT-2</t>
  </si>
  <si>
    <t>B224RB</t>
  </si>
  <si>
    <t>B224BI</t>
  </si>
  <si>
    <t>W-GATE</t>
  </si>
  <si>
    <r>
      <t xml:space="preserve">Maximum alarm draw for all Addressable devices </t>
    </r>
    <r>
      <rPr>
        <b/>
        <sz val="10"/>
        <rFont val="Arial"/>
        <family val="2"/>
      </rPr>
      <t>---------------&gt;</t>
    </r>
  </si>
  <si>
    <t>Resettable Power</t>
  </si>
  <si>
    <t>4-Wire Smoke Detectors</t>
  </si>
  <si>
    <t>SWIFT Wireless</t>
  </si>
  <si>
    <t>Auxiliary Power</t>
  </si>
  <si>
    <t>CMF-300 (Aux. Power)</t>
  </si>
  <si>
    <t>CMF-300-6 (Aux. Power)</t>
  </si>
  <si>
    <t>MMF-302 (Aux. Power)</t>
  </si>
  <si>
    <t>MMF-302-6 (Aux. Power)</t>
  </si>
  <si>
    <t>B200SR (Aux. Power)</t>
  </si>
  <si>
    <t>B200SR-LF (Aux. Power)</t>
  </si>
  <si>
    <t>Miscellaneous Devices</t>
  </si>
  <si>
    <t>Output Circuits</t>
  </si>
  <si>
    <t>NAC/Output #1</t>
  </si>
  <si>
    <t>NAC/Output #2</t>
  </si>
  <si>
    <t>FCPS (remote Sync)</t>
  </si>
  <si>
    <t xml:space="preserve">Total Standby Load </t>
  </si>
  <si>
    <t xml:space="preserve">Total Alarm Load </t>
  </si>
  <si>
    <t>Calculation in Total Sheet</t>
  </si>
  <si>
    <t>Required Standby Time in Hours</t>
  </si>
  <si>
    <t>Total Standby Current</t>
  </si>
  <si>
    <t>Required Alarm Time in Minutes</t>
  </si>
  <si>
    <t>Total Alarm Load</t>
  </si>
  <si>
    <t xml:space="preserve"> Total Current Load </t>
  </si>
  <si>
    <t xml:space="preserve">Multiply by the Derating Factor </t>
  </si>
  <si>
    <t xml:space="preserve">Total Ampere Hours Required </t>
  </si>
  <si>
    <t xml:space="preserve">Recommended Batteries: </t>
  </si>
  <si>
    <t>Battery Check</t>
  </si>
  <si>
    <t>Current Draw Check</t>
  </si>
  <si>
    <t>ES-50X current draw:</t>
  </si>
  <si>
    <t>ES-50X Circuit Detail</t>
  </si>
  <si>
    <t>Non-Alarm Draw</t>
  </si>
  <si>
    <t>Alarm Draw</t>
  </si>
  <si>
    <t>SRL 15</t>
  </si>
  <si>
    <t>P2RL 15</t>
  </si>
  <si>
    <t>P2RL 110</t>
  </si>
  <si>
    <t>P2RK 110</t>
  </si>
  <si>
    <t xml:space="preserve">Total Alarm Load  </t>
  </si>
  <si>
    <t>PC2RK 30</t>
  </si>
  <si>
    <t>PC2RK 75</t>
  </si>
  <si>
    <r>
      <t xml:space="preserve">Note 2: Use the dropdowns and the </t>
    </r>
    <r>
      <rPr>
        <b/>
        <sz val="10"/>
        <rFont val="Arial"/>
        <family val="2"/>
      </rPr>
      <t>yellow</t>
    </r>
    <r>
      <rPr>
        <sz val="10"/>
        <rFont val="Arial"/>
        <family val="2"/>
      </rPr>
      <t xml:space="preserve"> cells to enter values.</t>
    </r>
  </si>
  <si>
    <t>ES-200X Battery Calculation</t>
  </si>
  <si>
    <t>Device Type</t>
  </si>
  <si>
    <t>PWRMOD24</t>
  </si>
  <si>
    <t>45 Minutes</t>
  </si>
  <si>
    <t>ECC-FFT</t>
  </si>
  <si>
    <t>ANN-LED</t>
  </si>
  <si>
    <t>ANN-RLED</t>
  </si>
  <si>
    <t>FCPS (Remote Sync)</t>
  </si>
  <si>
    <t>NAC/Output #3</t>
  </si>
  <si>
    <t>NAC/Output #4</t>
  </si>
  <si>
    <t>Current Draw from TB3</t>
  </si>
  <si>
    <t>Standby Load Current</t>
  </si>
  <si>
    <t>Alarm Load Current (Amps)</t>
  </si>
  <si>
    <t>ES-200X Control Panel:</t>
  </si>
  <si>
    <t>ES-200X Circuit Detail</t>
  </si>
  <si>
    <t>Version 2.19.2018</t>
  </si>
  <si>
    <t>MS-9050UD Battery Calculation</t>
  </si>
  <si>
    <t>IPDACT-2</t>
  </si>
  <si>
    <t>IPDACT-2UD</t>
  </si>
  <si>
    <t>ANN-LC</t>
  </si>
  <si>
    <t>AD355</t>
  </si>
  <si>
    <t>D350P</t>
  </si>
  <si>
    <t>D350RP</t>
  </si>
  <si>
    <t>D350PL</t>
  </si>
  <si>
    <t>MS-9050UD current draw:</t>
  </si>
  <si>
    <t>MS-9050UD Circuit Detail</t>
  </si>
  <si>
    <t>MS-9200UDLS Battery Calculation</t>
  </si>
  <si>
    <t>XRM-24B</t>
  </si>
  <si>
    <t>ACS Annunciators</t>
  </si>
  <si>
    <t>ACM-8RF</t>
  </si>
  <si>
    <t>ACM-16ATF</t>
  </si>
  <si>
    <t>ACM-32AF</t>
  </si>
  <si>
    <t>AEM-16ATF</t>
  </si>
  <si>
    <t>AEM-32AF</t>
  </si>
  <si>
    <t>AFM-16ATF</t>
  </si>
  <si>
    <t>AFM-32AF</t>
  </si>
  <si>
    <t>AFM-16AF</t>
  </si>
  <si>
    <t>LDM-32F</t>
  </si>
  <si>
    <t>LDM-E32F</t>
  </si>
  <si>
    <t>LCD-80F</t>
  </si>
  <si>
    <t>W-DIS-D</t>
  </si>
  <si>
    <t>MS 9200UDLS Control Panel:</t>
  </si>
  <si>
    <t>MS-9600LS Battery Calculation</t>
  </si>
  <si>
    <t xml:space="preserve"> Main Circuit Board</t>
  </si>
  <si>
    <t xml:space="preserve"> DACT-UD2</t>
  </si>
  <si>
    <t xml:space="preserve"> SLC-2LS Expander Module</t>
  </si>
  <si>
    <t xml:space="preserve"> 4XTMF</t>
  </si>
  <si>
    <t xml:space="preserve"> IPDACT-2</t>
  </si>
  <si>
    <t xml:space="preserve"> IPDACT-2UD</t>
  </si>
  <si>
    <t xml:space="preserve"> ANN-80(-W)</t>
  </si>
  <si>
    <t xml:space="preserve"> ANN-LED</t>
  </si>
  <si>
    <t xml:space="preserve"> ANN-RLED</t>
  </si>
  <si>
    <t xml:space="preserve"> ANN-RLY</t>
  </si>
  <si>
    <t xml:space="preserve"> ANN-I/O</t>
  </si>
  <si>
    <t xml:space="preserve"> ANN-S/PG</t>
  </si>
  <si>
    <t xml:space="preserve"> 4-wire Detector Heads</t>
  </si>
  <si>
    <t xml:space="preserve"> Addressable Devices</t>
  </si>
  <si>
    <t>Maximum alarm draw for Addressable devices (SLC 1)</t>
  </si>
  <si>
    <t>Maximum alarm draw for Addressable devices (SLC 2)</t>
  </si>
  <si>
    <t>Current Draw from TB3 (non-alarm)</t>
  </si>
  <si>
    <t>Sum each column for totals</t>
  </si>
  <si>
    <t>Total Alarm Current</t>
  </si>
  <si>
    <t>Standby Load Current (Amps)</t>
  </si>
  <si>
    <t>Required Alarm Time in Hours</t>
  </si>
  <si>
    <t>Standby and Alarm Load Subtotal</t>
  </si>
  <si>
    <t xml:space="preserve">Derating Factor </t>
  </si>
  <si>
    <t>Total Ampere Hours Required</t>
  </si>
  <si>
    <t>MS-9600LS Circuit Detail</t>
  </si>
  <si>
    <t>NAC 1</t>
  </si>
  <si>
    <t>NAC 2</t>
  </si>
  <si>
    <t>NAC 3</t>
  </si>
  <si>
    <t>NAC 4</t>
  </si>
  <si>
    <t>MS-9600UDLS Battery Calculation</t>
  </si>
  <si>
    <t>MS-9600UDLS Circuit Detail</t>
  </si>
  <si>
    <t>Version 10.30.2019</t>
  </si>
  <si>
    <t>SD365CO</t>
  </si>
  <si>
    <t>SWL 15</t>
  </si>
  <si>
    <t>PC2RL 75</t>
  </si>
  <si>
    <t>P2WH-LF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</si>
</sst>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00000"/>
    <numFmt numFmtId="165" formatCode="0.00000"/>
    <numFmt numFmtId="166" formatCode="0.000"/>
    <numFmt numFmtId="167" formatCode="0.0000\ &quot;Amps&quot;"/>
    <numFmt numFmtId="168" formatCode="0.000\ &quot;AH&quot;"/>
    <numFmt numFmtId="169" formatCode="0.0"/>
    <numFmt numFmtId="170" formatCode="\x\ 0.00"/>
    <numFmt numFmtId="171" formatCode="0.00\ &quot;AH&quot;"/>
    <numFmt numFmtId="172" formatCode="\x\ 0.0"/>
    <numFmt numFmtId="173" formatCode="0.00000\ &quot;Amps&quot;"/>
  </numFmts>
  <fonts count="17" x14ac:knownFonts="1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2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lightGray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bgColor indexed="9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64"/>
      </top>
      <bottom style="thin">
        <color indexed="9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419">
    <xf numFmtId="0" fontId="0" fillId="0" borderId="0" xfId="0"/>
    <xf numFmtId="164" fontId="2" fillId="0" borderId="1" xfId="0" applyNumberFormat="1" applyFont="1" applyBorder="1" applyAlignment="1" applyProtection="1">
      <alignment horizontal="center"/>
    </xf>
    <xf numFmtId="0" fontId="4" fillId="0" borderId="0" xfId="0" applyNumberFormat="1" applyFont="1" applyBorder="1" applyProtection="1"/>
    <xf numFmtId="0" fontId="4" fillId="0" borderId="0" xfId="0" applyNumberFormat="1" applyFont="1" applyBorder="1" applyAlignment="1" applyProtection="1">
      <alignment horizontal="center"/>
    </xf>
    <xf numFmtId="0" fontId="1" fillId="0" borderId="0" xfId="0" applyFont="1" applyProtection="1"/>
    <xf numFmtId="168" fontId="3" fillId="0" borderId="1" xfId="0" applyNumberFormat="1" applyFont="1" applyBorder="1" applyProtection="1"/>
    <xf numFmtId="0" fontId="3" fillId="0" borderId="1" xfId="0" quotePrefix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right"/>
    </xf>
    <xf numFmtId="0" fontId="7" fillId="2" borderId="0" xfId="0" applyFont="1" applyFill="1" applyBorder="1" applyProtection="1"/>
    <xf numFmtId="0" fontId="7" fillId="2" borderId="0" xfId="0" applyNumberFormat="1" applyFont="1" applyFill="1" applyBorder="1" applyAlignment="1" applyProtection="1">
      <alignment horizontal="center"/>
    </xf>
    <xf numFmtId="2" fontId="7" fillId="2" borderId="0" xfId="0" applyNumberFormat="1" applyFont="1" applyFill="1" applyBorder="1" applyAlignment="1" applyProtection="1">
      <alignment horizontal="center"/>
    </xf>
    <xf numFmtId="0" fontId="7" fillId="2" borderId="0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center"/>
    </xf>
    <xf numFmtId="0" fontId="7" fillId="3" borderId="3" xfId="0" applyFont="1" applyFill="1" applyBorder="1" applyProtection="1"/>
    <xf numFmtId="0" fontId="5" fillId="3" borderId="4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4" fillId="0" borderId="9" xfId="0" applyNumberFormat="1" applyFont="1" applyBorder="1" applyProtection="1"/>
    <xf numFmtId="0" fontId="4" fillId="0" borderId="9" xfId="0" applyNumberFormat="1" applyFont="1" applyBorder="1" applyAlignment="1" applyProtection="1">
      <alignment horizontal="center"/>
    </xf>
    <xf numFmtId="164" fontId="4" fillId="0" borderId="9" xfId="0" applyNumberFormat="1" applyFont="1" applyBorder="1" applyAlignment="1" applyProtection="1">
      <alignment horizontal="center"/>
    </xf>
    <xf numFmtId="164" fontId="4" fillId="0" borderId="10" xfId="0" applyNumberFormat="1" applyFont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164" fontId="4" fillId="0" borderId="9" xfId="0" applyNumberFormat="1" applyFont="1" applyFill="1" applyBorder="1" applyAlignment="1" applyProtection="1">
      <alignment horizontal="center"/>
    </xf>
    <xf numFmtId="0" fontId="4" fillId="0" borderId="1" xfId="0" applyNumberFormat="1" applyFont="1" applyBorder="1" applyAlignment="1" applyProtection="1">
      <alignment horizontal="center"/>
    </xf>
    <xf numFmtId="164" fontId="4" fillId="0" borderId="1" xfId="0" applyNumberFormat="1" applyFont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165" fontId="1" fillId="0" borderId="1" xfId="0" applyNumberFormat="1" applyFont="1" applyBorder="1" applyAlignment="1" applyProtection="1">
      <alignment horizontal="center"/>
    </xf>
    <xf numFmtId="164" fontId="4" fillId="0" borderId="11" xfId="0" applyNumberFormat="1" applyFont="1" applyBorder="1" applyAlignment="1" applyProtection="1">
      <alignment horizontal="center"/>
    </xf>
    <xf numFmtId="0" fontId="4" fillId="0" borderId="12" xfId="0" applyNumberFormat="1" applyFont="1" applyBorder="1" applyProtection="1"/>
    <xf numFmtId="0" fontId="4" fillId="0" borderId="12" xfId="0" applyNumberFormat="1" applyFont="1" applyBorder="1" applyAlignment="1" applyProtection="1">
      <alignment horizontal="center"/>
    </xf>
    <xf numFmtId="164" fontId="4" fillId="0" borderId="12" xfId="0" applyNumberFormat="1" applyFont="1" applyBorder="1" applyAlignment="1" applyProtection="1">
      <alignment horizontal="center"/>
    </xf>
    <xf numFmtId="0" fontId="4" fillId="0" borderId="12" xfId="0" applyNumberFormat="1" applyFont="1" applyFill="1" applyBorder="1" applyAlignment="1" applyProtection="1">
      <alignment horizontal="center"/>
    </xf>
    <xf numFmtId="164" fontId="4" fillId="0" borderId="13" xfId="0" applyNumberFormat="1" applyFont="1" applyBorder="1" applyAlignment="1" applyProtection="1">
      <alignment horizontal="center"/>
    </xf>
    <xf numFmtId="0" fontId="4" fillId="0" borderId="1" xfId="0" applyNumberFormat="1" applyFont="1" applyBorder="1" applyProtection="1"/>
    <xf numFmtId="0" fontId="4" fillId="0" borderId="14" xfId="0" applyNumberFormat="1" applyFont="1" applyBorder="1" applyAlignment="1" applyProtection="1">
      <alignment horizontal="center"/>
    </xf>
    <xf numFmtId="164" fontId="1" fillId="0" borderId="2" xfId="0" applyNumberFormat="1" applyFont="1" applyBorder="1" applyAlignment="1" applyProtection="1">
      <alignment horizontal="center"/>
    </xf>
    <xf numFmtId="0" fontId="1" fillId="4" borderId="15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6" fontId="1" fillId="4" borderId="17" xfId="0" applyNumberFormat="1" applyFont="1" applyFill="1" applyBorder="1" applyAlignment="1" applyProtection="1">
      <alignment horizontal="center"/>
    </xf>
    <xf numFmtId="0" fontId="1" fillId="4" borderId="18" xfId="0" applyFont="1" applyFill="1" applyBorder="1" applyAlignment="1" applyProtection="1">
      <alignment horizontal="right"/>
    </xf>
    <xf numFmtId="0" fontId="1" fillId="4" borderId="0" xfId="0" applyFont="1" applyFill="1" applyBorder="1" applyAlignment="1" applyProtection="1">
      <alignment horizontal="right"/>
    </xf>
    <xf numFmtId="166" fontId="1" fillId="4" borderId="19" xfId="0" applyNumberFormat="1" applyFont="1" applyFill="1" applyBorder="1" applyAlignment="1" applyProtection="1">
      <alignment horizontal="center"/>
    </xf>
    <xf numFmtId="0" fontId="4" fillId="0" borderId="20" xfId="0" applyNumberFormat="1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left"/>
    </xf>
    <xf numFmtId="165" fontId="1" fillId="0" borderId="21" xfId="0" applyNumberFormat="1" applyFont="1" applyBorder="1" applyAlignment="1" applyProtection="1">
      <alignment horizontal="center"/>
    </xf>
    <xf numFmtId="0" fontId="1" fillId="4" borderId="0" xfId="0" quotePrefix="1" applyFont="1" applyFill="1" applyBorder="1" applyAlignment="1" applyProtection="1">
      <alignment horizontal="right"/>
    </xf>
    <xf numFmtId="166" fontId="1" fillId="4" borderId="19" xfId="0" quotePrefix="1" applyNumberFormat="1" applyFont="1" applyFill="1" applyBorder="1" applyAlignment="1" applyProtection="1">
      <alignment horizontal="center"/>
    </xf>
    <xf numFmtId="166" fontId="10" fillId="4" borderId="19" xfId="0" applyNumberFormat="1" applyFont="1" applyFill="1" applyBorder="1" applyAlignment="1" applyProtection="1">
      <alignment horizontal="center"/>
    </xf>
    <xf numFmtId="164" fontId="4" fillId="0" borderId="22" xfId="0" applyNumberFormat="1" applyFont="1" applyBorder="1" applyAlignment="1" applyProtection="1">
      <alignment horizontal="center"/>
    </xf>
    <xf numFmtId="0" fontId="4" fillId="4" borderId="2" xfId="0" applyNumberFormat="1" applyFont="1" applyFill="1" applyBorder="1" applyAlignment="1" applyProtection="1">
      <alignment horizontal="center"/>
    </xf>
    <xf numFmtId="0" fontId="4" fillId="4" borderId="23" xfId="0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0" fontId="4" fillId="4" borderId="24" xfId="0" applyNumberFormat="1" applyFont="1" applyFill="1" applyBorder="1" applyAlignment="1" applyProtection="1">
      <alignment horizontal="center"/>
    </xf>
    <xf numFmtId="0" fontId="4" fillId="4" borderId="0" xfId="0" applyNumberFormat="1" applyFont="1" applyFill="1" applyBorder="1" applyAlignment="1" applyProtection="1">
      <alignment horizontal="center"/>
    </xf>
    <xf numFmtId="164" fontId="4" fillId="0" borderId="20" xfId="0" applyNumberFormat="1" applyFont="1" applyFill="1" applyBorder="1" applyAlignment="1" applyProtection="1">
      <alignment horizontal="center"/>
    </xf>
    <xf numFmtId="164" fontId="4" fillId="0" borderId="25" xfId="0" applyNumberFormat="1" applyFont="1" applyBorder="1" applyAlignment="1" applyProtection="1">
      <alignment horizontal="center"/>
    </xf>
    <xf numFmtId="0" fontId="1" fillId="0" borderId="0" xfId="0" applyFont="1" applyFill="1" applyBorder="1" applyProtection="1"/>
    <xf numFmtId="0" fontId="6" fillId="2" borderId="2" xfId="0" applyFont="1" applyFill="1" applyBorder="1" applyAlignment="1" applyProtection="1">
      <alignment horizontal="center"/>
    </xf>
    <xf numFmtId="0" fontId="1" fillId="2" borderId="17" xfId="0" applyFont="1" applyFill="1" applyBorder="1" applyProtection="1"/>
    <xf numFmtId="0" fontId="1" fillId="0" borderId="1" xfId="0" applyFont="1" applyBorder="1" applyAlignment="1" applyProtection="1">
      <alignment horizontal="center"/>
    </xf>
    <xf numFmtId="168" fontId="1" fillId="0" borderId="1" xfId="0" applyNumberFormat="1" applyFont="1" applyBorder="1" applyProtection="1"/>
    <xf numFmtId="2" fontId="1" fillId="0" borderId="1" xfId="0" applyNumberFormat="1" applyFont="1" applyBorder="1" applyAlignment="1" applyProtection="1">
      <alignment horizontal="center"/>
    </xf>
    <xf numFmtId="170" fontId="1" fillId="0" borderId="1" xfId="0" applyNumberFormat="1" applyFont="1" applyBorder="1" applyProtection="1"/>
    <xf numFmtId="171" fontId="11" fillId="2" borderId="27" xfId="0" applyNumberFormat="1" applyFont="1" applyFill="1" applyBorder="1" applyProtection="1"/>
    <xf numFmtId="171" fontId="11" fillId="0" borderId="0" xfId="0" applyNumberFormat="1" applyFont="1" applyFill="1" applyBorder="1" applyProtection="1"/>
    <xf numFmtId="0" fontId="1" fillId="0" borderId="0" xfId="0" applyFont="1" applyFill="1" applyProtection="1"/>
    <xf numFmtId="2" fontId="1" fillId="0" borderId="0" xfId="0" applyNumberFormat="1" applyFont="1" applyFill="1" applyBorder="1" applyProtection="1"/>
    <xf numFmtId="166" fontId="1" fillId="0" borderId="0" xfId="0" applyNumberFormat="1" applyFont="1" applyFill="1" applyBorder="1" applyProtection="1"/>
    <xf numFmtId="0" fontId="1" fillId="0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6" fillId="2" borderId="15" xfId="0" applyFont="1" applyFill="1" applyBorder="1" applyAlignment="1" applyProtection="1">
      <alignment horizontal="center"/>
    </xf>
    <xf numFmtId="0" fontId="4" fillId="0" borderId="20" xfId="0" applyNumberFormat="1" applyFont="1" applyFill="1" applyBorder="1" applyAlignment="1" applyProtection="1">
      <alignment horizontal="center"/>
    </xf>
    <xf numFmtId="0" fontId="4" fillId="0" borderId="28" xfId="0" applyNumberFormat="1" applyFont="1" applyFill="1" applyBorder="1" applyAlignment="1" applyProtection="1">
      <alignment horizontal="center"/>
    </xf>
    <xf numFmtId="0" fontId="4" fillId="0" borderId="28" xfId="0" applyNumberFormat="1" applyFont="1" applyBorder="1" applyAlignment="1" applyProtection="1">
      <alignment horizontal="center"/>
    </xf>
    <xf numFmtId="0" fontId="4" fillId="0" borderId="29" xfId="0" applyNumberFormat="1" applyFont="1" applyBorder="1" applyAlignment="1" applyProtection="1">
      <alignment horizontal="center"/>
    </xf>
    <xf numFmtId="164" fontId="4" fillId="0" borderId="30" xfId="0" applyNumberFormat="1" applyFont="1" applyBorder="1" applyAlignment="1" applyProtection="1">
      <alignment horizontal="center"/>
    </xf>
    <xf numFmtId="0" fontId="4" fillId="0" borderId="28" xfId="0" applyNumberFormat="1" applyFont="1" applyBorder="1" applyProtection="1"/>
    <xf numFmtId="164" fontId="4" fillId="0" borderId="28" xfId="0" applyNumberFormat="1" applyFont="1" applyBorder="1" applyAlignment="1" applyProtection="1">
      <alignment horizontal="center"/>
    </xf>
    <xf numFmtId="0" fontId="4" fillId="5" borderId="9" xfId="0" applyNumberFormat="1" applyFont="1" applyFill="1" applyBorder="1" applyAlignment="1" applyProtection="1">
      <alignment horizontal="center"/>
      <protection locked="0"/>
    </xf>
    <xf numFmtId="164" fontId="4" fillId="5" borderId="9" xfId="0" applyNumberFormat="1" applyFont="1" applyFill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</xf>
    <xf numFmtId="164" fontId="4" fillId="0" borderId="31" xfId="0" applyNumberFormat="1" applyFont="1" applyBorder="1" applyAlignment="1" applyProtection="1">
      <alignment horizontal="center"/>
    </xf>
    <xf numFmtId="0" fontId="4" fillId="8" borderId="1" xfId="0" applyNumberFormat="1" applyFont="1" applyFill="1" applyBorder="1" applyAlignment="1" applyProtection="1">
      <alignment horizontal="center"/>
      <protection locked="0"/>
    </xf>
    <xf numFmtId="0" fontId="4" fillId="8" borderId="9" xfId="0" applyNumberFormat="1" applyFont="1" applyFill="1" applyBorder="1" applyAlignment="1" applyProtection="1">
      <alignment horizontal="center"/>
      <protection locked="0"/>
    </xf>
    <xf numFmtId="0" fontId="4" fillId="8" borderId="12" xfId="0" applyNumberFormat="1" applyFont="1" applyFill="1" applyBorder="1" applyAlignment="1" applyProtection="1">
      <alignment horizontal="center"/>
      <protection locked="0"/>
    </xf>
    <xf numFmtId="0" fontId="4" fillId="8" borderId="28" xfId="0" applyNumberFormat="1" applyFont="1" applyFill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/>
    </xf>
    <xf numFmtId="0" fontId="1" fillId="2" borderId="26" xfId="0" applyFont="1" applyFill="1" applyBorder="1" applyProtection="1"/>
    <xf numFmtId="0" fontId="1" fillId="0" borderId="16" xfId="0" applyFont="1" applyFill="1" applyBorder="1" applyProtection="1"/>
    <xf numFmtId="0" fontId="5" fillId="3" borderId="33" xfId="0" applyFont="1" applyFill="1" applyBorder="1" applyAlignment="1" applyProtection="1">
      <alignment horizontal="left"/>
    </xf>
    <xf numFmtId="0" fontId="1" fillId="0" borderId="0" xfId="0" quotePrefix="1" applyFont="1" applyProtection="1"/>
    <xf numFmtId="0" fontId="4" fillId="8" borderId="34" xfId="0" applyNumberFormat="1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0" borderId="34" xfId="0" applyFont="1" applyBorder="1" applyProtection="1">
      <protection locked="0"/>
    </xf>
    <xf numFmtId="164" fontId="4" fillId="8" borderId="9" xfId="0" applyNumberFormat="1" applyFont="1" applyFill="1" applyBorder="1" applyAlignment="1" applyProtection="1">
      <alignment horizontal="center"/>
      <protection locked="0"/>
    </xf>
    <xf numFmtId="164" fontId="4" fillId="8" borderId="1" xfId="0" applyNumberFormat="1" applyFont="1" applyFill="1" applyBorder="1" applyAlignment="1" applyProtection="1">
      <alignment horizontal="center"/>
      <protection locked="0"/>
    </xf>
    <xf numFmtId="164" fontId="4" fillId="8" borderId="20" xfId="0" applyNumberFormat="1" applyFont="1" applyFill="1" applyBorder="1" applyAlignment="1" applyProtection="1">
      <alignment horizontal="center"/>
      <protection locked="0"/>
    </xf>
    <xf numFmtId="0" fontId="1" fillId="0" borderId="35" xfId="0" applyFont="1" applyBorder="1" applyProtection="1">
      <protection locked="0"/>
    </xf>
    <xf numFmtId="0" fontId="1" fillId="0" borderId="36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4" fillId="8" borderId="20" xfId="0" applyNumberFormat="1" applyFont="1" applyFill="1" applyBorder="1" applyAlignment="1" applyProtection="1">
      <alignment horizontal="center"/>
      <protection locked="0"/>
    </xf>
    <xf numFmtId="164" fontId="4" fillId="8" borderId="28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Protection="1"/>
    <xf numFmtId="164" fontId="3" fillId="0" borderId="1" xfId="0" applyNumberFormat="1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left"/>
    </xf>
    <xf numFmtId="0" fontId="5" fillId="3" borderId="33" xfId="0" applyFont="1" applyFill="1" applyBorder="1" applyAlignment="1" applyProtection="1">
      <alignment horizontal="center"/>
    </xf>
    <xf numFmtId="0" fontId="1" fillId="0" borderId="0" xfId="0" applyFont="1"/>
    <xf numFmtId="0" fontId="1" fillId="0" borderId="0" xfId="0" applyFont="1" applyFill="1" applyBorder="1" applyAlignment="1" applyProtection="1">
      <alignment horizontal="right"/>
    </xf>
    <xf numFmtId="171" fontId="3" fillId="0" borderId="23" xfId="0" applyNumberFormat="1" applyFont="1" applyBorder="1" applyProtection="1"/>
    <xf numFmtId="0" fontId="1" fillId="0" borderId="27" xfId="0" applyFont="1" applyBorder="1" applyAlignment="1" applyProtection="1">
      <alignment horizontal="center"/>
    </xf>
    <xf numFmtId="172" fontId="1" fillId="6" borderId="23" xfId="0" applyNumberFormat="1" applyFont="1" applyFill="1" applyBorder="1" applyAlignment="1" applyProtection="1">
      <alignment horizontal="right"/>
      <protection locked="0"/>
    </xf>
    <xf numFmtId="168" fontId="1" fillId="0" borderId="23" xfId="0" applyNumberFormat="1" applyFont="1" applyBorder="1" applyProtection="1"/>
    <xf numFmtId="0" fontId="3" fillId="0" borderId="2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/>
    </xf>
    <xf numFmtId="0" fontId="3" fillId="0" borderId="0" xfId="0" applyFont="1" applyFill="1" applyBorder="1" applyProtection="1"/>
    <xf numFmtId="165" fontId="3" fillId="0" borderId="1" xfId="0" applyNumberFormat="1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164" fontId="1" fillId="5" borderId="1" xfId="0" applyNumberFormat="1" applyFont="1" applyFill="1" applyBorder="1" applyAlignment="1" applyProtection="1">
      <alignment horizontal="center"/>
      <protection locked="0"/>
    </xf>
    <xf numFmtId="0" fontId="1" fillId="7" borderId="23" xfId="0" applyFont="1" applyFill="1" applyBorder="1" applyAlignment="1" applyProtection="1">
      <alignment horizontal="center"/>
    </xf>
    <xf numFmtId="0" fontId="1" fillId="7" borderId="38" xfId="0" applyFont="1" applyFill="1" applyBorder="1" applyAlignment="1" applyProtection="1">
      <alignment horizontal="center"/>
    </xf>
    <xf numFmtId="0" fontId="1" fillId="7" borderId="2" xfId="0" applyFont="1" applyFill="1" applyBorder="1" applyAlignment="1" applyProtection="1">
      <alignment horizontal="center"/>
    </xf>
    <xf numFmtId="164" fontId="4" fillId="0" borderId="27" xfId="0" applyNumberFormat="1" applyFont="1" applyBorder="1" applyAlignment="1" applyProtection="1">
      <alignment horizontal="center"/>
    </xf>
    <xf numFmtId="0" fontId="4" fillId="0" borderId="27" xfId="0" applyNumberFormat="1" applyFont="1" applyBorder="1" applyAlignment="1" applyProtection="1">
      <alignment horizontal="center"/>
    </xf>
    <xf numFmtId="164" fontId="4" fillId="0" borderId="27" xfId="0" applyNumberFormat="1" applyFont="1" applyFill="1" applyBorder="1" applyAlignment="1" applyProtection="1">
      <alignment horizontal="center"/>
    </xf>
    <xf numFmtId="0" fontId="4" fillId="4" borderId="39" xfId="0" applyNumberFormat="1" applyFont="1" applyFill="1" applyBorder="1" applyAlignment="1" applyProtection="1">
      <alignment horizontal="center"/>
    </xf>
    <xf numFmtId="0" fontId="4" fillId="4" borderId="21" xfId="0" applyNumberFormat="1" applyFont="1" applyFill="1" applyBorder="1" applyAlignment="1" applyProtection="1">
      <alignment horizontal="center"/>
    </xf>
    <xf numFmtId="0" fontId="4" fillId="0" borderId="20" xfId="0" applyNumberFormat="1" applyFont="1" applyBorder="1" applyProtection="1"/>
    <xf numFmtId="164" fontId="4" fillId="0" borderId="14" xfId="0" applyNumberFormat="1" applyFont="1" applyBorder="1" applyAlignment="1" applyProtection="1">
      <alignment horizontal="center"/>
    </xf>
    <xf numFmtId="164" fontId="4" fillId="5" borderId="14" xfId="0" applyNumberFormat="1" applyFont="1" applyFill="1" applyBorder="1" applyAlignment="1" applyProtection="1">
      <alignment horizontal="center"/>
      <protection locked="0"/>
    </xf>
    <xf numFmtId="0" fontId="1" fillId="0" borderId="34" xfId="0" applyFont="1" applyFill="1" applyBorder="1" applyProtection="1">
      <protection locked="0"/>
    </xf>
    <xf numFmtId="166" fontId="1" fillId="4" borderId="39" xfId="0" applyNumberFormat="1" applyFont="1" applyFill="1" applyBorder="1" applyAlignment="1" applyProtection="1">
      <alignment horizontal="center"/>
    </xf>
    <xf numFmtId="169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165" fontId="1" fillId="0" borderId="1" xfId="0" applyNumberFormat="1" applyFont="1" applyBorder="1" applyAlignment="1" applyProtection="1">
      <alignment horizontal="center"/>
      <protection hidden="1"/>
    </xf>
    <xf numFmtId="164" fontId="1" fillId="0" borderId="1" xfId="0" applyNumberFormat="1" applyFont="1" applyBorder="1" applyAlignment="1" applyProtection="1">
      <alignment horizontal="center"/>
      <protection hidden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NumberFormat="1" applyFont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center"/>
    </xf>
    <xf numFmtId="166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164" fontId="4" fillId="0" borderId="40" xfId="0" applyNumberFormat="1" applyFont="1" applyBorder="1" applyAlignment="1" applyProtection="1">
      <alignment horizontal="center"/>
    </xf>
    <xf numFmtId="0" fontId="4" fillId="0" borderId="31" xfId="0" applyNumberFormat="1" applyFont="1" applyBorder="1" applyAlignment="1" applyProtection="1">
      <alignment horizontal="center"/>
    </xf>
    <xf numFmtId="0" fontId="4" fillId="0" borderId="31" xfId="0" applyNumberFormat="1" applyFont="1" applyFill="1" applyBorder="1" applyAlignment="1" applyProtection="1">
      <alignment horizontal="center"/>
    </xf>
    <xf numFmtId="0" fontId="4" fillId="5" borderId="31" xfId="0" applyNumberFormat="1" applyFont="1" applyFill="1" applyBorder="1" applyAlignment="1" applyProtection="1">
      <alignment horizontal="center"/>
      <protection locked="0"/>
    </xf>
    <xf numFmtId="0" fontId="4" fillId="0" borderId="31" xfId="0" applyNumberFormat="1" applyFont="1" applyBorder="1" applyProtection="1"/>
    <xf numFmtId="0" fontId="4" fillId="0" borderId="41" xfId="0" applyNumberFormat="1" applyFont="1" applyBorder="1" applyProtection="1"/>
    <xf numFmtId="0" fontId="1" fillId="0" borderId="1" xfId="0" applyFont="1" applyFill="1" applyBorder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3" fillId="2" borderId="2" xfId="0" applyFont="1" applyFill="1" applyBorder="1" applyAlignment="1" applyProtection="1"/>
    <xf numFmtId="168" fontId="3" fillId="0" borderId="23" xfId="0" applyNumberFormat="1" applyFont="1" applyBorder="1" applyProtection="1"/>
    <xf numFmtId="0" fontId="3" fillId="0" borderId="26" xfId="0" applyFont="1" applyBorder="1" applyAlignment="1" applyProtection="1">
      <alignment horizontal="center" vertical="center" wrapText="1"/>
    </xf>
    <xf numFmtId="0" fontId="7" fillId="0" borderId="0" xfId="0" applyFont="1" applyProtection="1"/>
    <xf numFmtId="0" fontId="16" fillId="0" borderId="0" xfId="0" applyFo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166" fontId="1" fillId="0" borderId="0" xfId="0" applyNumberFormat="1" applyFont="1" applyBorder="1" applyProtection="1"/>
    <xf numFmtId="2" fontId="1" fillId="0" borderId="0" xfId="0" applyNumberFormat="1" applyFont="1" applyBorder="1" applyProtection="1"/>
    <xf numFmtId="171" fontId="11" fillId="2" borderId="1" xfId="0" applyNumberFormat="1" applyFont="1" applyFill="1" applyBorder="1" applyProtection="1"/>
    <xf numFmtId="170" fontId="1" fillId="0" borderId="42" xfId="0" applyNumberFormat="1" applyFont="1" applyBorder="1" applyProtection="1"/>
    <xf numFmtId="0" fontId="1" fillId="0" borderId="19" xfId="0" applyFont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0" fontId="1" fillId="2" borderId="39" xfId="0" applyFont="1" applyFill="1" applyBorder="1" applyProtection="1"/>
    <xf numFmtId="0" fontId="4" fillId="4" borderId="43" xfId="0" applyNumberFormat="1" applyFont="1" applyFill="1" applyBorder="1" applyAlignment="1" applyProtection="1">
      <alignment horizontal="center"/>
    </xf>
    <xf numFmtId="0" fontId="4" fillId="4" borderId="44" xfId="0" applyNumberFormat="1" applyFont="1" applyFill="1" applyBorder="1" applyAlignment="1" applyProtection="1">
      <alignment horizontal="center"/>
    </xf>
    <xf numFmtId="0" fontId="4" fillId="4" borderId="45" xfId="0" applyNumberFormat="1" applyFont="1" applyFill="1" applyBorder="1" applyAlignment="1" applyProtection="1">
      <alignment horizontal="center"/>
    </xf>
    <xf numFmtId="0" fontId="4" fillId="4" borderId="38" xfId="0" applyNumberFormat="1" applyFont="1" applyFill="1" applyBorder="1" applyAlignment="1" applyProtection="1">
      <alignment horizontal="center"/>
    </xf>
    <xf numFmtId="0" fontId="1" fillId="0" borderId="36" xfId="0" applyFont="1" applyFill="1" applyBorder="1" applyProtection="1">
      <protection locked="0"/>
    </xf>
    <xf numFmtId="0" fontId="1" fillId="0" borderId="35" xfId="0" applyFont="1" applyFill="1" applyBorder="1" applyProtection="1">
      <protection locked="0"/>
    </xf>
    <xf numFmtId="164" fontId="4" fillId="4" borderId="46" xfId="0" applyNumberFormat="1" applyFont="1" applyFill="1" applyBorder="1" applyAlignment="1" applyProtection="1">
      <alignment horizontal="center"/>
    </xf>
    <xf numFmtId="0" fontId="4" fillId="4" borderId="47" xfId="0" applyNumberFormat="1" applyFont="1" applyFill="1" applyBorder="1" applyAlignment="1" applyProtection="1">
      <alignment horizontal="center"/>
    </xf>
    <xf numFmtId="164" fontId="4" fillId="4" borderId="47" xfId="0" applyNumberFormat="1" applyFont="1" applyFill="1" applyBorder="1" applyAlignment="1" applyProtection="1">
      <alignment horizontal="center"/>
    </xf>
    <xf numFmtId="0" fontId="1" fillId="2" borderId="16" xfId="0" applyFont="1" applyFill="1" applyBorder="1" applyProtection="1"/>
    <xf numFmtId="0" fontId="1" fillId="2" borderId="37" xfId="0" applyFont="1" applyFill="1" applyBorder="1" applyProtection="1"/>
    <xf numFmtId="0" fontId="1" fillId="0" borderId="16" xfId="0" applyFont="1" applyBorder="1" applyProtection="1"/>
    <xf numFmtId="0" fontId="1" fillId="0" borderId="37" xfId="0" applyFont="1" applyBorder="1" applyProtection="1"/>
    <xf numFmtId="0" fontId="1" fillId="0" borderId="0" xfId="0" applyFont="1" applyBorder="1" applyProtection="1"/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26" xfId="0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0" fontId="3" fillId="0" borderId="37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0" fontId="1" fillId="0" borderId="39" xfId="0" applyFont="1" applyBorder="1" applyAlignment="1" applyProtection="1">
      <alignment horizontal="center"/>
    </xf>
    <xf numFmtId="0" fontId="4" fillId="8" borderId="65" xfId="0" applyNumberFormat="1" applyFont="1" applyFill="1" applyBorder="1" applyAlignment="1" applyProtection="1">
      <alignment horizontal="center"/>
      <protection locked="0"/>
    </xf>
    <xf numFmtId="0" fontId="4" fillId="0" borderId="66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right"/>
    </xf>
    <xf numFmtId="0" fontId="3" fillId="2" borderId="26" xfId="0" applyFont="1" applyFill="1" applyBorder="1" applyAlignment="1" applyProtection="1">
      <alignment horizontal="right"/>
    </xf>
    <xf numFmtId="0" fontId="3" fillId="2" borderId="23" xfId="0" applyFont="1" applyFill="1" applyBorder="1" applyAlignment="1" applyProtection="1">
      <alignment horizontal="right"/>
    </xf>
    <xf numFmtId="0" fontId="3" fillId="0" borderId="2" xfId="0" applyFont="1" applyFill="1" applyBorder="1" applyAlignment="1" applyProtection="1">
      <alignment horizontal="right"/>
    </xf>
    <xf numFmtId="0" fontId="3" fillId="0" borderId="26" xfId="0" applyFont="1" applyFill="1" applyBorder="1" applyAlignment="1" applyProtection="1">
      <alignment horizontal="right"/>
    </xf>
    <xf numFmtId="0" fontId="3" fillId="0" borderId="23" xfId="0" applyFont="1" applyFill="1" applyBorder="1" applyAlignment="1" applyProtection="1">
      <alignment horizontal="right"/>
    </xf>
    <xf numFmtId="0" fontId="6" fillId="0" borderId="2" xfId="0" applyFont="1" applyFill="1" applyBorder="1" applyAlignment="1" applyProtection="1">
      <alignment horizontal="center"/>
    </xf>
    <xf numFmtId="0" fontId="6" fillId="0" borderId="26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2" fillId="0" borderId="2" xfId="0" applyNumberFormat="1" applyFont="1" applyBorder="1" applyAlignment="1" applyProtection="1">
      <alignment horizontal="right"/>
    </xf>
    <xf numFmtId="0" fontId="2" fillId="0" borderId="26" xfId="0" applyNumberFormat="1" applyFont="1" applyBorder="1" applyAlignment="1" applyProtection="1">
      <alignment horizontal="right"/>
    </xf>
    <xf numFmtId="0" fontId="2" fillId="0" borderId="23" xfId="0" applyNumberFormat="1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right"/>
    </xf>
    <xf numFmtId="0" fontId="3" fillId="0" borderId="26" xfId="0" applyFont="1" applyBorder="1" applyAlignment="1" applyProtection="1">
      <alignment horizontal="right"/>
    </xf>
    <xf numFmtId="0" fontId="3" fillId="0" borderId="23" xfId="0" applyFont="1" applyBorder="1" applyAlignment="1" applyProtection="1">
      <alignment horizontal="right"/>
    </xf>
    <xf numFmtId="0" fontId="2" fillId="0" borderId="18" xfId="0" applyNumberFormat="1" applyFont="1" applyBorder="1" applyAlignment="1" applyProtection="1">
      <alignment horizontal="left"/>
    </xf>
    <xf numFmtId="0" fontId="2" fillId="0" borderId="0" xfId="0" applyNumberFormat="1" applyFont="1" applyBorder="1" applyAlignment="1" applyProtection="1">
      <alignment horizontal="left"/>
    </xf>
    <xf numFmtId="0" fontId="2" fillId="0" borderId="19" xfId="0" applyNumberFormat="1" applyFont="1" applyBorder="1" applyAlignment="1" applyProtection="1">
      <alignment horizontal="left"/>
    </xf>
    <xf numFmtId="0" fontId="5" fillId="3" borderId="54" xfId="0" applyFont="1" applyFill="1" applyBorder="1" applyAlignment="1" applyProtection="1">
      <alignment horizontal="center"/>
    </xf>
    <xf numFmtId="0" fontId="5" fillId="3" borderId="55" xfId="0" applyFont="1" applyFill="1" applyBorder="1" applyAlignment="1" applyProtection="1">
      <alignment horizontal="center"/>
    </xf>
    <xf numFmtId="0" fontId="5" fillId="3" borderId="56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2" fillId="0" borderId="2" xfId="0" applyNumberFormat="1" applyFont="1" applyBorder="1" applyAlignment="1" applyProtection="1">
      <alignment horizontal="center"/>
    </xf>
    <xf numFmtId="0" fontId="2" fillId="0" borderId="26" xfId="0" applyNumberFormat="1" applyFont="1" applyBorder="1" applyAlignment="1" applyProtection="1">
      <alignment horizontal="center"/>
    </xf>
    <xf numFmtId="0" fontId="2" fillId="0" borderId="23" xfId="0" applyNumberFormat="1" applyFont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left"/>
    </xf>
    <xf numFmtId="0" fontId="1" fillId="0" borderId="26" xfId="0" applyFont="1" applyFill="1" applyBorder="1" applyAlignment="1" applyProtection="1">
      <alignment horizontal="left"/>
    </xf>
    <xf numFmtId="0" fontId="1" fillId="0" borderId="23" xfId="0" applyFont="1" applyFill="1" applyBorder="1" applyAlignment="1" applyProtection="1">
      <alignment horizontal="left"/>
    </xf>
    <xf numFmtId="0" fontId="5" fillId="3" borderId="44" xfId="0" applyFont="1" applyFill="1" applyBorder="1" applyAlignment="1" applyProtection="1">
      <alignment horizontal="left"/>
    </xf>
    <xf numFmtId="0" fontId="5" fillId="3" borderId="57" xfId="0" applyFont="1" applyFill="1" applyBorder="1" applyAlignment="1" applyProtection="1">
      <alignment horizontal="left"/>
    </xf>
    <xf numFmtId="0" fontId="5" fillId="3" borderId="58" xfId="0" applyFont="1" applyFill="1" applyBorder="1" applyAlignment="1" applyProtection="1">
      <alignment horizontal="left"/>
    </xf>
    <xf numFmtId="2" fontId="1" fillId="0" borderId="2" xfId="0" applyNumberFormat="1" applyFont="1" applyBorder="1" applyAlignment="1" applyProtection="1">
      <alignment horizontal="center"/>
    </xf>
    <xf numFmtId="2" fontId="1" fillId="0" borderId="26" xfId="0" applyNumberFormat="1" applyFont="1" applyBorder="1" applyAlignment="1" applyProtection="1">
      <alignment horizontal="center"/>
    </xf>
    <xf numFmtId="2" fontId="1" fillId="0" borderId="23" xfId="0" applyNumberFormat="1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left"/>
    </xf>
    <xf numFmtId="0" fontId="6" fillId="0" borderId="26" xfId="0" applyFont="1" applyBorder="1" applyAlignment="1" applyProtection="1">
      <alignment horizontal="left"/>
    </xf>
    <xf numFmtId="0" fontId="6" fillId="0" borderId="23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26" xfId="0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left"/>
    </xf>
    <xf numFmtId="0" fontId="1" fillId="2" borderId="16" xfId="0" applyFont="1" applyFill="1" applyBorder="1" applyAlignment="1" applyProtection="1">
      <alignment horizontal="left"/>
    </xf>
    <xf numFmtId="0" fontId="1" fillId="2" borderId="17" xfId="0" applyFont="1" applyFill="1" applyBorder="1" applyAlignment="1" applyProtection="1">
      <alignment horizontal="left"/>
    </xf>
    <xf numFmtId="0" fontId="1" fillId="2" borderId="21" xfId="0" applyNumberFormat="1" applyFont="1" applyFill="1" applyBorder="1" applyAlignment="1" applyProtection="1">
      <alignment horizontal="left"/>
    </xf>
    <xf numFmtId="0" fontId="1" fillId="2" borderId="37" xfId="0" applyNumberFormat="1" applyFont="1" applyFill="1" applyBorder="1" applyAlignment="1" applyProtection="1">
      <alignment horizontal="left"/>
    </xf>
    <xf numFmtId="0" fontId="1" fillId="2" borderId="39" xfId="0" applyNumberFormat="1" applyFont="1" applyFill="1" applyBorder="1" applyAlignment="1" applyProtection="1">
      <alignment horizontal="left"/>
    </xf>
    <xf numFmtId="0" fontId="12" fillId="2" borderId="26" xfId="0" applyFont="1" applyFill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left"/>
    </xf>
    <xf numFmtId="0" fontId="3" fillId="0" borderId="23" xfId="0" applyFont="1" applyBorder="1" applyAlignment="1" applyProtection="1">
      <alignment horizontal="left"/>
    </xf>
    <xf numFmtId="167" fontId="3" fillId="0" borderId="2" xfId="0" applyNumberFormat="1" applyFont="1" applyFill="1" applyBorder="1" applyAlignment="1" applyProtection="1">
      <alignment horizontal="center"/>
    </xf>
    <xf numFmtId="167" fontId="3" fillId="0" borderId="26" xfId="0" applyNumberFormat="1" applyFont="1" applyFill="1" applyBorder="1" applyAlignment="1" applyProtection="1">
      <alignment horizontal="center"/>
    </xf>
    <xf numFmtId="167" fontId="3" fillId="0" borderId="23" xfId="0" applyNumberFormat="1" applyFont="1" applyFill="1" applyBorder="1" applyAlignment="1" applyProtection="1">
      <alignment horizontal="center"/>
    </xf>
    <xf numFmtId="0" fontId="1" fillId="0" borderId="2" xfId="0" applyNumberFormat="1" applyFont="1" applyBorder="1" applyAlignment="1" applyProtection="1">
      <alignment horizontal="center"/>
    </xf>
    <xf numFmtId="0" fontId="1" fillId="0" borderId="23" xfId="0" applyNumberFormat="1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right"/>
    </xf>
    <xf numFmtId="0" fontId="1" fillId="0" borderId="26" xfId="0" applyFont="1" applyBorder="1" applyAlignment="1" applyProtection="1">
      <alignment horizontal="right"/>
    </xf>
    <xf numFmtId="0" fontId="1" fillId="0" borderId="23" xfId="0" applyFont="1" applyBorder="1" applyAlignment="1" applyProtection="1">
      <alignment horizontal="right"/>
    </xf>
    <xf numFmtId="169" fontId="1" fillId="8" borderId="2" xfId="0" applyNumberFormat="1" applyFont="1" applyFill="1" applyBorder="1" applyAlignment="1" applyProtection="1">
      <alignment horizontal="center"/>
      <protection locked="0"/>
    </xf>
    <xf numFmtId="169" fontId="1" fillId="8" borderId="26" xfId="0" applyNumberFormat="1" applyFont="1" applyFill="1" applyBorder="1" applyAlignment="1" applyProtection="1">
      <alignment horizontal="center"/>
      <protection locked="0"/>
    </xf>
    <xf numFmtId="169" fontId="1" fillId="8" borderId="23" xfId="0" applyNumberFormat="1" applyFont="1" applyFill="1" applyBorder="1" applyAlignment="1" applyProtection="1">
      <alignment horizontal="center"/>
      <protection locked="0"/>
    </xf>
    <xf numFmtId="0" fontId="5" fillId="3" borderId="60" xfId="0" applyFont="1" applyFill="1" applyBorder="1" applyAlignment="1" applyProtection="1">
      <alignment horizontal="center"/>
    </xf>
    <xf numFmtId="0" fontId="5" fillId="3" borderId="61" xfId="0" applyFont="1" applyFill="1" applyBorder="1" applyAlignment="1" applyProtection="1">
      <alignment horizontal="center"/>
    </xf>
    <xf numFmtId="0" fontId="5" fillId="3" borderId="62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/>
    <xf numFmtId="0" fontId="1" fillId="2" borderId="16" xfId="0" applyFont="1" applyFill="1" applyBorder="1" applyAlignment="1" applyProtection="1"/>
    <xf numFmtId="0" fontId="1" fillId="2" borderId="21" xfId="0" applyFont="1" applyFill="1" applyBorder="1" applyAlignment="1" applyProtection="1"/>
    <xf numFmtId="0" fontId="1" fillId="2" borderId="37" xfId="0" applyFont="1" applyFill="1" applyBorder="1" applyAlignment="1" applyProtection="1"/>
    <xf numFmtId="0" fontId="5" fillId="2" borderId="16" xfId="0" applyFont="1" applyFill="1" applyBorder="1" applyAlignment="1" applyProtection="1">
      <alignment horizontal="center"/>
    </xf>
    <xf numFmtId="0" fontId="5" fillId="2" borderId="17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5" fillId="3" borderId="26" xfId="0" applyFont="1" applyFill="1" applyBorder="1" applyAlignment="1" applyProtection="1">
      <alignment horizontal="center"/>
    </xf>
    <xf numFmtId="0" fontId="5" fillId="3" borderId="23" xfId="0" applyFont="1" applyFill="1" applyBorder="1" applyAlignment="1" applyProtection="1">
      <alignment horizontal="center"/>
    </xf>
    <xf numFmtId="0" fontId="1" fillId="2" borderId="37" xfId="0" applyFont="1" applyFill="1" applyBorder="1" applyAlignment="1" applyProtection="1">
      <alignment horizontal="center"/>
    </xf>
    <xf numFmtId="0" fontId="1" fillId="2" borderId="39" xfId="0" applyFont="1" applyFill="1" applyBorder="1" applyAlignment="1" applyProtection="1">
      <alignment horizontal="center"/>
    </xf>
    <xf numFmtId="0" fontId="1" fillId="8" borderId="2" xfId="0" applyFont="1" applyFill="1" applyBorder="1" applyAlignment="1" applyProtection="1">
      <alignment horizontal="center"/>
      <protection locked="0"/>
    </xf>
    <xf numFmtId="0" fontId="1" fillId="8" borderId="26" xfId="0" applyFont="1" applyFill="1" applyBorder="1" applyAlignment="1" applyProtection="1">
      <alignment horizontal="center"/>
      <protection locked="0"/>
    </xf>
    <xf numFmtId="0" fontId="1" fillId="8" borderId="23" xfId="0" applyFont="1" applyFill="1" applyBorder="1" applyAlignment="1" applyProtection="1">
      <alignment horizontal="center"/>
      <protection locked="0"/>
    </xf>
    <xf numFmtId="0" fontId="2" fillId="0" borderId="15" xfId="0" applyNumberFormat="1" applyFont="1" applyBorder="1" applyAlignment="1" applyProtection="1">
      <alignment horizontal="left"/>
    </xf>
    <xf numFmtId="0" fontId="2" fillId="0" borderId="16" xfId="0" applyNumberFormat="1" applyFont="1" applyBorder="1" applyAlignment="1" applyProtection="1">
      <alignment horizontal="left"/>
    </xf>
    <xf numFmtId="0" fontId="2" fillId="0" borderId="17" xfId="0" applyNumberFormat="1" applyFont="1" applyBorder="1" applyAlignment="1" applyProtection="1">
      <alignment horizontal="left"/>
    </xf>
    <xf numFmtId="0" fontId="2" fillId="0" borderId="48" xfId="0" applyNumberFormat="1" applyFont="1" applyBorder="1" applyAlignment="1" applyProtection="1">
      <alignment horizontal="left"/>
    </xf>
    <xf numFmtId="0" fontId="2" fillId="0" borderId="49" xfId="0" applyNumberFormat="1" applyFont="1" applyBorder="1" applyAlignment="1" applyProtection="1">
      <alignment horizontal="left"/>
    </xf>
    <xf numFmtId="0" fontId="2" fillId="0" borderId="50" xfId="0" applyNumberFormat="1" applyFont="1" applyBorder="1" applyAlignment="1" applyProtection="1">
      <alignment horizontal="left"/>
    </xf>
    <xf numFmtId="0" fontId="2" fillId="0" borderId="51" xfId="0" applyNumberFormat="1" applyFont="1" applyBorder="1" applyAlignment="1" applyProtection="1">
      <alignment horizontal="left"/>
    </xf>
    <xf numFmtId="0" fontId="2" fillId="0" borderId="52" xfId="0" applyNumberFormat="1" applyFont="1" applyBorder="1" applyAlignment="1" applyProtection="1">
      <alignment horizontal="left"/>
    </xf>
    <xf numFmtId="0" fontId="2" fillId="0" borderId="53" xfId="0" applyNumberFormat="1" applyFont="1" applyBorder="1" applyAlignment="1" applyProtection="1">
      <alignment horizontal="left"/>
    </xf>
    <xf numFmtId="0" fontId="1" fillId="2" borderId="15" xfId="0" applyFont="1" applyFill="1" applyBorder="1" applyAlignment="1" applyProtection="1">
      <alignment horizontal="left" vertical="top" wrapText="1"/>
    </xf>
    <xf numFmtId="0" fontId="1" fillId="2" borderId="16" xfId="0" applyFont="1" applyFill="1" applyBorder="1" applyAlignment="1" applyProtection="1">
      <alignment horizontal="left" vertical="top" wrapText="1"/>
    </xf>
    <xf numFmtId="0" fontId="1" fillId="2" borderId="17" xfId="0" applyFont="1" applyFill="1" applyBorder="1" applyAlignment="1" applyProtection="1">
      <alignment horizontal="left" vertical="top" wrapText="1"/>
    </xf>
    <xf numFmtId="0" fontId="1" fillId="2" borderId="21" xfId="0" applyFont="1" applyFill="1" applyBorder="1" applyAlignment="1" applyProtection="1">
      <alignment horizontal="left"/>
    </xf>
    <xf numFmtId="0" fontId="1" fillId="2" borderId="37" xfId="0" applyFont="1" applyFill="1" applyBorder="1" applyAlignment="1" applyProtection="1">
      <alignment horizontal="left"/>
    </xf>
    <xf numFmtId="0" fontId="1" fillId="2" borderId="39" xfId="0" applyFont="1" applyFill="1" applyBorder="1" applyAlignment="1" applyProtection="1">
      <alignment horizontal="left"/>
    </xf>
    <xf numFmtId="0" fontId="2" fillId="0" borderId="2" xfId="0" applyNumberFormat="1" applyFont="1" applyBorder="1" applyAlignment="1" applyProtection="1">
      <alignment horizontal="left"/>
    </xf>
    <xf numFmtId="0" fontId="2" fillId="0" borderId="26" xfId="0" applyNumberFormat="1" applyFont="1" applyBorder="1" applyAlignment="1" applyProtection="1">
      <alignment horizontal="left"/>
    </xf>
    <xf numFmtId="0" fontId="2" fillId="0" borderId="23" xfId="0" applyNumberFormat="1" applyFont="1" applyBorder="1" applyAlignment="1" applyProtection="1">
      <alignment horizontal="left"/>
    </xf>
    <xf numFmtId="0" fontId="5" fillId="3" borderId="21" xfId="0" applyFont="1" applyFill="1" applyBorder="1" applyAlignment="1" applyProtection="1">
      <alignment horizontal="center"/>
    </xf>
    <xf numFmtId="0" fontId="5" fillId="3" borderId="37" xfId="0" applyFont="1" applyFill="1" applyBorder="1" applyAlignment="1" applyProtection="1">
      <alignment horizontal="center"/>
    </xf>
    <xf numFmtId="0" fontId="1" fillId="2" borderId="37" xfId="0" applyNumberFormat="1" applyFont="1" applyFill="1" applyBorder="1" applyAlignment="1" applyProtection="1">
      <alignment horizontal="center"/>
    </xf>
    <xf numFmtId="0" fontId="1" fillId="2" borderId="39" xfId="0" applyNumberFormat="1" applyFont="1" applyFill="1" applyBorder="1" applyAlignment="1" applyProtection="1">
      <alignment horizontal="center"/>
    </xf>
    <xf numFmtId="0" fontId="1" fillId="8" borderId="2" xfId="0" applyNumberFormat="1" applyFont="1" applyFill="1" applyBorder="1" applyAlignment="1" applyProtection="1">
      <alignment horizontal="center"/>
      <protection locked="0"/>
    </xf>
    <xf numFmtId="0" fontId="1" fillId="8" borderId="26" xfId="0" applyNumberFormat="1" applyFont="1" applyFill="1" applyBorder="1" applyAlignment="1" applyProtection="1">
      <alignment horizontal="center"/>
      <protection locked="0"/>
    </xf>
    <xf numFmtId="0" fontId="1" fillId="8" borderId="23" xfId="0" applyNumberFormat="1" applyFont="1" applyFill="1" applyBorder="1" applyAlignment="1" applyProtection="1">
      <alignment horizontal="center"/>
      <protection locked="0"/>
    </xf>
    <xf numFmtId="0" fontId="2" fillId="0" borderId="38" xfId="0" applyNumberFormat="1" applyFont="1" applyBorder="1" applyAlignment="1" applyProtection="1"/>
    <xf numFmtId="0" fontId="2" fillId="0" borderId="26" xfId="0" applyNumberFormat="1" applyFont="1" applyBorder="1" applyAlignment="1" applyProtection="1"/>
    <xf numFmtId="0" fontId="2" fillId="0" borderId="23" xfId="0" applyNumberFormat="1" applyFont="1" applyBorder="1" applyAlignment="1" applyProtection="1"/>
    <xf numFmtId="0" fontId="2" fillId="0" borderId="21" xfId="0" applyNumberFormat="1" applyFont="1" applyBorder="1" applyAlignment="1" applyProtection="1">
      <alignment horizontal="right"/>
    </xf>
    <xf numFmtId="0" fontId="2" fillId="0" borderId="37" xfId="0" applyNumberFormat="1" applyFont="1" applyBorder="1" applyAlignment="1" applyProtection="1">
      <alignment horizontal="right"/>
    </xf>
    <xf numFmtId="0" fontId="2" fillId="0" borderId="39" xfId="0" applyNumberFormat="1" applyFont="1" applyBorder="1" applyAlignment="1" applyProtection="1">
      <alignment horizontal="right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5" fillId="3" borderId="59" xfId="0" applyFont="1" applyFill="1" applyBorder="1" applyAlignment="1" applyProtection="1">
      <alignment horizontal="center"/>
    </xf>
    <xf numFmtId="0" fontId="1" fillId="6" borderId="2" xfId="0" applyFont="1" applyFill="1" applyBorder="1" applyAlignment="1" applyProtection="1">
      <alignment horizontal="center"/>
      <protection locked="0"/>
    </xf>
    <xf numFmtId="0" fontId="1" fillId="6" borderId="26" xfId="0" applyFont="1" applyFill="1" applyBorder="1" applyAlignment="1" applyProtection="1">
      <alignment horizontal="center"/>
      <protection locked="0"/>
    </xf>
    <xf numFmtId="0" fontId="1" fillId="6" borderId="23" xfId="0" applyFont="1" applyFill="1" applyBorder="1" applyAlignment="1" applyProtection="1">
      <alignment horizontal="center"/>
      <protection locked="0"/>
    </xf>
    <xf numFmtId="173" fontId="3" fillId="0" borderId="26" xfId="0" applyNumberFormat="1" applyFont="1" applyBorder="1" applyAlignment="1" applyProtection="1">
      <alignment horizontal="center"/>
    </xf>
    <xf numFmtId="173" fontId="3" fillId="0" borderId="23" xfId="0" applyNumberFormat="1" applyFont="1" applyBorder="1" applyAlignment="1" applyProtection="1">
      <alignment horizontal="center"/>
    </xf>
    <xf numFmtId="0" fontId="5" fillId="3" borderId="18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0" fontId="1" fillId="0" borderId="37" xfId="0" applyFont="1" applyBorder="1" applyAlignment="1" applyProtection="1">
      <alignment horizontal="center"/>
    </xf>
    <xf numFmtId="0" fontId="1" fillId="0" borderId="39" xfId="0" applyFont="1" applyBorder="1" applyAlignment="1" applyProtection="1">
      <alignment horizontal="center"/>
    </xf>
    <xf numFmtId="0" fontId="1" fillId="6" borderId="15" xfId="0" applyFont="1" applyFill="1" applyBorder="1" applyAlignment="1" applyProtection="1">
      <alignment horizontal="center"/>
      <protection locked="0"/>
    </xf>
    <xf numFmtId="0" fontId="1" fillId="6" borderId="16" xfId="0" applyFont="1" applyFill="1" applyBorder="1" applyAlignment="1" applyProtection="1">
      <alignment horizontal="center"/>
      <protection locked="0"/>
    </xf>
    <xf numFmtId="0" fontId="1" fillId="6" borderId="17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right"/>
    </xf>
    <xf numFmtId="0" fontId="1" fillId="0" borderId="16" xfId="0" applyFont="1" applyBorder="1" applyAlignment="1" applyProtection="1">
      <alignment horizontal="right"/>
    </xf>
    <xf numFmtId="0" fontId="1" fillId="0" borderId="17" xfId="0" applyFont="1" applyBorder="1" applyAlignment="1" applyProtection="1">
      <alignment horizontal="right"/>
    </xf>
    <xf numFmtId="0" fontId="1" fillId="2" borderId="2" xfId="0" applyFont="1" applyFill="1" applyBorder="1" applyAlignment="1" applyProtection="1">
      <alignment horizontal="left" vertical="top" wrapText="1"/>
    </xf>
    <xf numFmtId="0" fontId="1" fillId="2" borderId="26" xfId="0" applyFont="1" applyFill="1" applyBorder="1" applyAlignment="1" applyProtection="1">
      <alignment horizontal="left" vertical="top" wrapText="1"/>
    </xf>
    <xf numFmtId="0" fontId="1" fillId="2" borderId="23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/>
    </xf>
    <xf numFmtId="0" fontId="1" fillId="2" borderId="26" xfId="0" applyFont="1" applyFill="1" applyBorder="1" applyAlignment="1" applyProtection="1">
      <alignment horizontal="left"/>
    </xf>
    <xf numFmtId="0" fontId="1" fillId="2" borderId="23" xfId="0" applyFont="1" applyFill="1" applyBorder="1" applyAlignment="1" applyProtection="1">
      <alignment horizontal="left"/>
    </xf>
    <xf numFmtId="0" fontId="2" fillId="0" borderId="21" xfId="0" applyNumberFormat="1" applyFont="1" applyBorder="1" applyAlignment="1" applyProtection="1">
      <alignment horizontal="left"/>
    </xf>
    <xf numFmtId="0" fontId="2" fillId="0" borderId="37" xfId="0" applyNumberFormat="1" applyFont="1" applyBorder="1" applyAlignment="1" applyProtection="1">
      <alignment horizontal="left"/>
    </xf>
    <xf numFmtId="0" fontId="2" fillId="0" borderId="39" xfId="0" applyNumberFormat="1" applyFont="1" applyBorder="1" applyAlignment="1" applyProtection="1">
      <alignment horizontal="left"/>
    </xf>
    <xf numFmtId="0" fontId="5" fillId="3" borderId="63" xfId="0" applyFont="1" applyFill="1" applyBorder="1" applyAlignment="1" applyProtection="1">
      <alignment horizontal="center"/>
    </xf>
    <xf numFmtId="0" fontId="12" fillId="2" borderId="26" xfId="0" applyFont="1" applyFill="1" applyBorder="1" applyAlignment="1" applyProtection="1">
      <alignment horizontal="center"/>
    </xf>
    <xf numFmtId="0" fontId="12" fillId="2" borderId="23" xfId="0" applyFont="1" applyFill="1" applyBorder="1" applyAlignment="1" applyProtection="1">
      <alignment horizontal="center"/>
    </xf>
    <xf numFmtId="0" fontId="1" fillId="0" borderId="15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3" fillId="0" borderId="15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left"/>
    </xf>
    <xf numFmtId="0" fontId="3" fillId="0" borderId="17" xfId="0" applyFont="1" applyBorder="1" applyAlignment="1" applyProtection="1">
      <alignment horizontal="left"/>
    </xf>
    <xf numFmtId="173" fontId="3" fillId="0" borderId="15" xfId="0" applyNumberFormat="1" applyFont="1" applyFill="1" applyBorder="1" applyAlignment="1" applyProtection="1">
      <alignment horizontal="center"/>
    </xf>
    <xf numFmtId="173" fontId="3" fillId="0" borderId="16" xfId="0" applyNumberFormat="1" applyFont="1" applyFill="1" applyBorder="1" applyAlignment="1" applyProtection="1">
      <alignment horizontal="center"/>
    </xf>
    <xf numFmtId="173" fontId="3" fillId="0" borderId="17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0" borderId="19" xfId="0" applyFont="1" applyBorder="1" applyAlignment="1" applyProtection="1"/>
    <xf numFmtId="0" fontId="1" fillId="0" borderId="37" xfId="0" applyFont="1" applyBorder="1" applyAlignment="1" applyProtection="1"/>
    <xf numFmtId="0" fontId="1" fillId="0" borderId="39" xfId="0" applyFont="1" applyBorder="1" applyAlignment="1" applyProtection="1"/>
    <xf numFmtId="0" fontId="5" fillId="3" borderId="29" xfId="0" applyFont="1" applyFill="1" applyBorder="1" applyAlignment="1" applyProtection="1">
      <alignment horizontal="left"/>
    </xf>
    <xf numFmtId="0" fontId="5" fillId="3" borderId="52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left"/>
    </xf>
    <xf numFmtId="0" fontId="6" fillId="0" borderId="26" xfId="0" applyFont="1" applyFill="1" applyBorder="1" applyAlignment="1" applyProtection="1">
      <alignment horizontal="left"/>
    </xf>
    <xf numFmtId="0" fontId="6" fillId="0" borderId="23" xfId="0" applyFont="1" applyFill="1" applyBorder="1" applyAlignment="1" applyProtection="1">
      <alignment horizontal="left"/>
    </xf>
    <xf numFmtId="2" fontId="1" fillId="0" borderId="15" xfId="0" applyNumberFormat="1" applyFont="1" applyBorder="1" applyAlignment="1" applyProtection="1">
      <alignment horizontal="center"/>
    </xf>
    <xf numFmtId="2" fontId="1" fillId="0" borderId="16" xfId="0" applyNumberFormat="1" applyFont="1" applyBorder="1" applyAlignment="1" applyProtection="1">
      <alignment horizontal="center"/>
    </xf>
    <xf numFmtId="2" fontId="1" fillId="0" borderId="17" xfId="0" applyNumberFormat="1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left"/>
    </xf>
    <xf numFmtId="0" fontId="6" fillId="0" borderId="21" xfId="0" applyFont="1" applyBorder="1" applyAlignment="1" applyProtection="1">
      <alignment horizontal="left"/>
    </xf>
    <xf numFmtId="0" fontId="6" fillId="0" borderId="37" xfId="0" applyFont="1" applyBorder="1" applyAlignment="1" applyProtection="1">
      <alignment horizontal="left"/>
    </xf>
    <xf numFmtId="0" fontId="6" fillId="0" borderId="39" xfId="0" applyFont="1" applyBorder="1" applyAlignment="1" applyProtection="1">
      <alignment horizontal="left"/>
    </xf>
    <xf numFmtId="0" fontId="3" fillId="0" borderId="2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1" fillId="0" borderId="26" xfId="0" applyFont="1" applyBorder="1" applyAlignment="1" applyProtection="1"/>
    <xf numFmtId="0" fontId="1" fillId="0" borderId="23" xfId="0" applyFont="1" applyBorder="1" applyAlignment="1" applyProtection="1"/>
    <xf numFmtId="166" fontId="1" fillId="0" borderId="2" xfId="0" applyNumberFormat="1" applyFont="1" applyBorder="1" applyAlignment="1" applyProtection="1"/>
    <xf numFmtId="166" fontId="1" fillId="0" borderId="26" xfId="0" applyNumberFormat="1" applyFont="1" applyBorder="1" applyAlignment="1" applyProtection="1"/>
    <xf numFmtId="166" fontId="1" fillId="0" borderId="23" xfId="0" applyNumberFormat="1" applyFont="1" applyBorder="1" applyAlignment="1" applyProtection="1"/>
    <xf numFmtId="0" fontId="1" fillId="0" borderId="16" xfId="0" applyFont="1" applyBorder="1" applyAlignment="1" applyProtection="1"/>
    <xf numFmtId="0" fontId="1" fillId="2" borderId="26" xfId="0" applyFont="1" applyFill="1" applyBorder="1" applyAlignment="1" applyProtection="1"/>
    <xf numFmtId="0" fontId="5" fillId="3" borderId="24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center"/>
    </xf>
    <xf numFmtId="0" fontId="1" fillId="2" borderId="23" xfId="0" applyFont="1" applyFill="1" applyBorder="1" applyAlignment="1" applyProtection="1">
      <alignment horizontal="center"/>
    </xf>
    <xf numFmtId="0" fontId="5" fillId="3" borderId="19" xfId="0" applyFont="1" applyFill="1" applyBorder="1" applyAlignment="1" applyProtection="1">
      <alignment horizontal="left"/>
    </xf>
    <xf numFmtId="0" fontId="1" fillId="0" borderId="15" xfId="0" applyFont="1" applyBorder="1" applyAlignment="1" applyProtection="1"/>
    <xf numFmtId="0" fontId="1" fillId="0" borderId="17" xfId="0" applyFont="1" applyBorder="1" applyAlignment="1" applyProtection="1"/>
    <xf numFmtId="173" fontId="3" fillId="0" borderId="2" xfId="0" applyNumberFormat="1" applyFont="1" applyBorder="1" applyAlignment="1" applyProtection="1">
      <alignment horizontal="center"/>
    </xf>
    <xf numFmtId="0" fontId="1" fillId="0" borderId="18" xfId="0" applyFont="1" applyBorder="1" applyAlignment="1" applyProtection="1"/>
    <xf numFmtId="2" fontId="1" fillId="2" borderId="2" xfId="0" applyNumberFormat="1" applyFont="1" applyFill="1" applyBorder="1" applyAlignment="1" applyProtection="1">
      <alignment horizontal="left"/>
    </xf>
    <xf numFmtId="2" fontId="1" fillId="2" borderId="26" xfId="0" applyNumberFormat="1" applyFont="1" applyFill="1" applyBorder="1" applyAlignment="1" applyProtection="1">
      <alignment horizontal="left"/>
    </xf>
    <xf numFmtId="2" fontId="1" fillId="2" borderId="23" xfId="0" applyNumberFormat="1" applyFont="1" applyFill="1" applyBorder="1" applyAlignment="1" applyProtection="1">
      <alignment horizontal="left"/>
    </xf>
    <xf numFmtId="0" fontId="1" fillId="0" borderId="18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19" xfId="0" applyFont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center"/>
    </xf>
    <xf numFmtId="0" fontId="11" fillId="0" borderId="26" xfId="0" applyFont="1" applyFill="1" applyBorder="1" applyAlignment="1" applyProtection="1">
      <alignment horizontal="center"/>
    </xf>
    <xf numFmtId="0" fontId="11" fillId="0" borderId="23" xfId="0" applyFont="1" applyFill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26" xfId="0" applyFont="1" applyBorder="1" applyAlignment="1" applyProtection="1"/>
    <xf numFmtId="0" fontId="3" fillId="0" borderId="23" xfId="0" applyFont="1" applyBorder="1" applyAlignment="1" applyProtection="1"/>
    <xf numFmtId="0" fontId="5" fillId="3" borderId="37" xfId="0" applyFont="1" applyFill="1" applyBorder="1" applyAlignment="1" applyProtection="1"/>
    <xf numFmtId="0" fontId="5" fillId="3" borderId="39" xfId="0" applyFont="1" applyFill="1" applyBorder="1" applyAlignment="1" applyProtection="1"/>
    <xf numFmtId="0" fontId="1" fillId="0" borderId="21" xfId="0" applyFont="1" applyBorder="1" applyAlignment="1" applyProtection="1"/>
    <xf numFmtId="0" fontId="5" fillId="3" borderId="26" xfId="0" applyFont="1" applyFill="1" applyBorder="1" applyAlignment="1" applyProtection="1">
      <alignment horizontal="left"/>
    </xf>
    <xf numFmtId="0" fontId="5" fillId="3" borderId="23" xfId="0" applyFont="1" applyFill="1" applyBorder="1" applyAlignment="1" applyProtection="1">
      <alignment horizontal="left"/>
    </xf>
    <xf numFmtId="0" fontId="5" fillId="3" borderId="64" xfId="0" applyFont="1" applyFill="1" applyBorder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4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strike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strike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3</xdr:row>
      <xdr:rowOff>19050</xdr:rowOff>
    </xdr:from>
    <xdr:to>
      <xdr:col>2</xdr:col>
      <xdr:colOff>95250</xdr:colOff>
      <xdr:row>3</xdr:row>
      <xdr:rowOff>447675</xdr:rowOff>
    </xdr:to>
    <xdr:pic>
      <xdr:nvPicPr>
        <xdr:cNvPr id="1194" name="Picture 19" descr="firelite logo (small)">
          <a:extLst>
            <a:ext uri="{FF2B5EF4-FFF2-40B4-BE49-F238E27FC236}">
              <a16:creationId xmlns:a16="http://schemas.microsoft.com/office/drawing/2014/main" id="{19702276-6A54-4E5B-BC16-736F9C941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0"/>
          <a:ext cx="1609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85</xdr:row>
      <xdr:rowOff>19050</xdr:rowOff>
    </xdr:from>
    <xdr:to>
      <xdr:col>2</xdr:col>
      <xdr:colOff>95250</xdr:colOff>
      <xdr:row>85</xdr:row>
      <xdr:rowOff>447675</xdr:rowOff>
    </xdr:to>
    <xdr:pic>
      <xdr:nvPicPr>
        <xdr:cNvPr id="1195" name="Picture 20" descr="firelite logo (small)">
          <a:extLst>
            <a:ext uri="{FF2B5EF4-FFF2-40B4-BE49-F238E27FC236}">
              <a16:creationId xmlns:a16="http://schemas.microsoft.com/office/drawing/2014/main" id="{224041EF-7ABD-40C8-A14B-EDFC5D2F5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630400"/>
          <a:ext cx="1609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112</xdr:row>
      <xdr:rowOff>38100</xdr:rowOff>
    </xdr:from>
    <xdr:to>
      <xdr:col>2</xdr:col>
      <xdr:colOff>38100</xdr:colOff>
      <xdr:row>112</xdr:row>
      <xdr:rowOff>466725</xdr:rowOff>
    </xdr:to>
    <xdr:pic>
      <xdr:nvPicPr>
        <xdr:cNvPr id="1196" name="Picture 21" descr="firelite logo (small)">
          <a:extLst>
            <a:ext uri="{FF2B5EF4-FFF2-40B4-BE49-F238E27FC236}">
              <a16:creationId xmlns:a16="http://schemas.microsoft.com/office/drawing/2014/main" id="{68076097-B7E8-4B87-89DB-F8B4B7CE6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478625"/>
          <a:ext cx="1609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28575</xdr:rowOff>
    </xdr:from>
    <xdr:to>
      <xdr:col>2</xdr:col>
      <xdr:colOff>19050</xdr:colOff>
      <xdr:row>3</xdr:row>
      <xdr:rowOff>457200</xdr:rowOff>
    </xdr:to>
    <xdr:pic>
      <xdr:nvPicPr>
        <xdr:cNvPr id="6223" name="Picture 29" descr="firelite logo (small)">
          <a:extLst>
            <a:ext uri="{FF2B5EF4-FFF2-40B4-BE49-F238E27FC236}">
              <a16:creationId xmlns:a16="http://schemas.microsoft.com/office/drawing/2014/main" id="{DB8F25D2-7BB1-461F-9C6A-46245647F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85775"/>
          <a:ext cx="1609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90</xdr:row>
      <xdr:rowOff>38100</xdr:rowOff>
    </xdr:from>
    <xdr:to>
      <xdr:col>2</xdr:col>
      <xdr:colOff>19050</xdr:colOff>
      <xdr:row>90</xdr:row>
      <xdr:rowOff>466725</xdr:rowOff>
    </xdr:to>
    <xdr:pic>
      <xdr:nvPicPr>
        <xdr:cNvPr id="6224" name="Picture 30" descr="firelite logo (small)">
          <a:extLst>
            <a:ext uri="{FF2B5EF4-FFF2-40B4-BE49-F238E27FC236}">
              <a16:creationId xmlns:a16="http://schemas.microsoft.com/office/drawing/2014/main" id="{51F68691-5D2F-4F94-90CC-02B4289A1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192375"/>
          <a:ext cx="1609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119</xdr:row>
      <xdr:rowOff>38100</xdr:rowOff>
    </xdr:from>
    <xdr:to>
      <xdr:col>2</xdr:col>
      <xdr:colOff>19050</xdr:colOff>
      <xdr:row>119</xdr:row>
      <xdr:rowOff>466725</xdr:rowOff>
    </xdr:to>
    <xdr:pic>
      <xdr:nvPicPr>
        <xdr:cNvPr id="6225" name="Picture 30" descr="firelite logo (small)">
          <a:extLst>
            <a:ext uri="{FF2B5EF4-FFF2-40B4-BE49-F238E27FC236}">
              <a16:creationId xmlns:a16="http://schemas.microsoft.com/office/drawing/2014/main" id="{82DB73F6-7E45-40D3-9B07-BB026F783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0802600"/>
          <a:ext cx="1609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3</xdr:row>
      <xdr:rowOff>19050</xdr:rowOff>
    </xdr:from>
    <xdr:to>
      <xdr:col>2</xdr:col>
      <xdr:colOff>95250</xdr:colOff>
      <xdr:row>3</xdr:row>
      <xdr:rowOff>447675</xdr:rowOff>
    </xdr:to>
    <xdr:pic>
      <xdr:nvPicPr>
        <xdr:cNvPr id="4162" name="Picture 19" descr="firelite logo (small)">
          <a:extLst>
            <a:ext uri="{FF2B5EF4-FFF2-40B4-BE49-F238E27FC236}">
              <a16:creationId xmlns:a16="http://schemas.microsoft.com/office/drawing/2014/main" id="{3751A109-3F62-4AEF-AB68-BAE868249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0"/>
          <a:ext cx="1609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81</xdr:row>
      <xdr:rowOff>19050</xdr:rowOff>
    </xdr:from>
    <xdr:to>
      <xdr:col>2</xdr:col>
      <xdr:colOff>95250</xdr:colOff>
      <xdr:row>81</xdr:row>
      <xdr:rowOff>447675</xdr:rowOff>
    </xdr:to>
    <xdr:pic>
      <xdr:nvPicPr>
        <xdr:cNvPr id="4163" name="Picture 20" descr="firelite logo (small)">
          <a:extLst>
            <a:ext uri="{FF2B5EF4-FFF2-40B4-BE49-F238E27FC236}">
              <a16:creationId xmlns:a16="http://schemas.microsoft.com/office/drawing/2014/main" id="{628072DA-E3C6-4EE2-8C08-271EA1C2E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773150"/>
          <a:ext cx="1609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108</xdr:row>
      <xdr:rowOff>38100</xdr:rowOff>
    </xdr:from>
    <xdr:to>
      <xdr:col>2</xdr:col>
      <xdr:colOff>38100</xdr:colOff>
      <xdr:row>108</xdr:row>
      <xdr:rowOff>466725</xdr:rowOff>
    </xdr:to>
    <xdr:pic>
      <xdr:nvPicPr>
        <xdr:cNvPr id="4164" name="Picture 21" descr="firelite logo (small)">
          <a:extLst>
            <a:ext uri="{FF2B5EF4-FFF2-40B4-BE49-F238E27FC236}">
              <a16:creationId xmlns:a16="http://schemas.microsoft.com/office/drawing/2014/main" id="{AD7A85DC-37A2-4BE3-970B-134DDF848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8621375"/>
          <a:ext cx="1609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28575</xdr:rowOff>
    </xdr:from>
    <xdr:to>
      <xdr:col>2</xdr:col>
      <xdr:colOff>114300</xdr:colOff>
      <xdr:row>3</xdr:row>
      <xdr:rowOff>457200</xdr:rowOff>
    </xdr:to>
    <xdr:pic>
      <xdr:nvPicPr>
        <xdr:cNvPr id="5236" name="Picture 29" descr="firelite logo (small)">
          <a:extLst>
            <a:ext uri="{FF2B5EF4-FFF2-40B4-BE49-F238E27FC236}">
              <a16:creationId xmlns:a16="http://schemas.microsoft.com/office/drawing/2014/main" id="{227FAF58-5C83-47AB-AF1B-F321ADF16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85775"/>
          <a:ext cx="1609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102</xdr:row>
      <xdr:rowOff>38100</xdr:rowOff>
    </xdr:from>
    <xdr:to>
      <xdr:col>2</xdr:col>
      <xdr:colOff>114300</xdr:colOff>
      <xdr:row>102</xdr:row>
      <xdr:rowOff>466725</xdr:rowOff>
    </xdr:to>
    <xdr:pic>
      <xdr:nvPicPr>
        <xdr:cNvPr id="5237" name="Picture 30" descr="firelite logo (small)">
          <a:extLst>
            <a:ext uri="{FF2B5EF4-FFF2-40B4-BE49-F238E27FC236}">
              <a16:creationId xmlns:a16="http://schemas.microsoft.com/office/drawing/2014/main" id="{6DCBBAE3-2FA2-40A2-B443-41E6CE8A6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6087725"/>
          <a:ext cx="1609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131</xdr:row>
      <xdr:rowOff>38100</xdr:rowOff>
    </xdr:from>
    <xdr:to>
      <xdr:col>2</xdr:col>
      <xdr:colOff>114300</xdr:colOff>
      <xdr:row>131</xdr:row>
      <xdr:rowOff>466725</xdr:rowOff>
    </xdr:to>
    <xdr:pic>
      <xdr:nvPicPr>
        <xdr:cNvPr id="5238" name="Picture 30" descr="firelite logo (small)">
          <a:extLst>
            <a:ext uri="{FF2B5EF4-FFF2-40B4-BE49-F238E27FC236}">
              <a16:creationId xmlns:a16="http://schemas.microsoft.com/office/drawing/2014/main" id="{1F9E42C7-3C44-4C98-8C07-85796C715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1135975"/>
          <a:ext cx="1609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102</xdr:row>
      <xdr:rowOff>28575</xdr:rowOff>
    </xdr:from>
    <xdr:to>
      <xdr:col>2</xdr:col>
      <xdr:colOff>114300</xdr:colOff>
      <xdr:row>102</xdr:row>
      <xdr:rowOff>457200</xdr:rowOff>
    </xdr:to>
    <xdr:pic>
      <xdr:nvPicPr>
        <xdr:cNvPr id="5239" name="Picture 29" descr="firelite logo (small)">
          <a:extLst>
            <a:ext uri="{FF2B5EF4-FFF2-40B4-BE49-F238E27FC236}">
              <a16:creationId xmlns:a16="http://schemas.microsoft.com/office/drawing/2014/main" id="{79CB4D1E-4528-47BE-ABBF-FAA85930E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6078200"/>
          <a:ext cx="1609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131</xdr:row>
      <xdr:rowOff>28575</xdr:rowOff>
    </xdr:from>
    <xdr:to>
      <xdr:col>2</xdr:col>
      <xdr:colOff>114300</xdr:colOff>
      <xdr:row>131</xdr:row>
      <xdr:rowOff>457200</xdr:rowOff>
    </xdr:to>
    <xdr:pic>
      <xdr:nvPicPr>
        <xdr:cNvPr id="5240" name="Picture 29" descr="firelite logo (small)">
          <a:extLst>
            <a:ext uri="{FF2B5EF4-FFF2-40B4-BE49-F238E27FC236}">
              <a16:creationId xmlns:a16="http://schemas.microsoft.com/office/drawing/2014/main" id="{936F7226-F8CF-42E7-90F1-77532291E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1126450"/>
          <a:ext cx="1609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19050</xdr:rowOff>
    </xdr:from>
    <xdr:to>
      <xdr:col>1</xdr:col>
      <xdr:colOff>1685925</xdr:colOff>
      <xdr:row>3</xdr:row>
      <xdr:rowOff>447675</xdr:rowOff>
    </xdr:to>
    <xdr:pic>
      <xdr:nvPicPr>
        <xdr:cNvPr id="2134" name="Picture 26" descr="firelite logo (small)">
          <a:extLst>
            <a:ext uri="{FF2B5EF4-FFF2-40B4-BE49-F238E27FC236}">
              <a16:creationId xmlns:a16="http://schemas.microsoft.com/office/drawing/2014/main" id="{87680E77-4C1A-4C19-A883-EDABD75F8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04825"/>
          <a:ext cx="1609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101</xdr:row>
      <xdr:rowOff>19050</xdr:rowOff>
    </xdr:from>
    <xdr:to>
      <xdr:col>1</xdr:col>
      <xdr:colOff>1685925</xdr:colOff>
      <xdr:row>101</xdr:row>
      <xdr:rowOff>447675</xdr:rowOff>
    </xdr:to>
    <xdr:pic>
      <xdr:nvPicPr>
        <xdr:cNvPr id="2135" name="Picture 41" descr="firelite logo (small)">
          <a:extLst>
            <a:ext uri="{FF2B5EF4-FFF2-40B4-BE49-F238E27FC236}">
              <a16:creationId xmlns:a16="http://schemas.microsoft.com/office/drawing/2014/main" id="{082A09ED-326D-4691-B3BC-737BB4666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6668750"/>
          <a:ext cx="1609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130</xdr:row>
      <xdr:rowOff>19050</xdr:rowOff>
    </xdr:from>
    <xdr:to>
      <xdr:col>1</xdr:col>
      <xdr:colOff>1666875</xdr:colOff>
      <xdr:row>130</xdr:row>
      <xdr:rowOff>447675</xdr:rowOff>
    </xdr:to>
    <xdr:pic>
      <xdr:nvPicPr>
        <xdr:cNvPr id="2136" name="Picture 41" descr="firelite logo (small)">
          <a:extLst>
            <a:ext uri="{FF2B5EF4-FFF2-40B4-BE49-F238E27FC236}">
              <a16:creationId xmlns:a16="http://schemas.microsoft.com/office/drawing/2014/main" id="{52F462C1-82A7-4874-9F42-02F871D40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783675"/>
          <a:ext cx="1609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19050</xdr:rowOff>
    </xdr:from>
    <xdr:to>
      <xdr:col>1</xdr:col>
      <xdr:colOff>1685925</xdr:colOff>
      <xdr:row>3</xdr:row>
      <xdr:rowOff>447675</xdr:rowOff>
    </xdr:to>
    <xdr:pic>
      <xdr:nvPicPr>
        <xdr:cNvPr id="3153" name="Picture 26" descr="firelite logo (small)">
          <a:extLst>
            <a:ext uri="{FF2B5EF4-FFF2-40B4-BE49-F238E27FC236}">
              <a16:creationId xmlns:a16="http://schemas.microsoft.com/office/drawing/2014/main" id="{F619C71B-C4C5-4C74-AAA5-0003B889F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57200"/>
          <a:ext cx="1609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101</xdr:row>
      <xdr:rowOff>19050</xdr:rowOff>
    </xdr:from>
    <xdr:to>
      <xdr:col>1</xdr:col>
      <xdr:colOff>1685925</xdr:colOff>
      <xdr:row>101</xdr:row>
      <xdr:rowOff>447675</xdr:rowOff>
    </xdr:to>
    <xdr:pic>
      <xdr:nvPicPr>
        <xdr:cNvPr id="3154" name="Picture 41" descr="firelite logo (small)">
          <a:extLst>
            <a:ext uri="{FF2B5EF4-FFF2-40B4-BE49-F238E27FC236}">
              <a16:creationId xmlns:a16="http://schemas.microsoft.com/office/drawing/2014/main" id="{F01998E9-9F00-473F-A260-7A7C6B32E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6621125"/>
          <a:ext cx="1609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130</xdr:row>
      <xdr:rowOff>19050</xdr:rowOff>
    </xdr:from>
    <xdr:to>
      <xdr:col>1</xdr:col>
      <xdr:colOff>1666875</xdr:colOff>
      <xdr:row>130</xdr:row>
      <xdr:rowOff>447675</xdr:rowOff>
    </xdr:to>
    <xdr:pic>
      <xdr:nvPicPr>
        <xdr:cNvPr id="3155" name="Picture 41" descr="firelite logo (small)">
          <a:extLst>
            <a:ext uri="{FF2B5EF4-FFF2-40B4-BE49-F238E27FC236}">
              <a16:creationId xmlns:a16="http://schemas.microsoft.com/office/drawing/2014/main" id="{98B46098-2351-4DDD-9921-3A9C0B6C9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717000"/>
          <a:ext cx="16097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140"/>
  <sheetViews>
    <sheetView showGridLines="0" topLeftCell="A28" zoomScale="130" zoomScaleNormal="130" workbookViewId="0">
      <selection activeCell="R21" sqref="R21"/>
    </sheetView>
  </sheetViews>
  <sheetFormatPr defaultRowHeight="12.75" x14ac:dyDescent="0.2"/>
  <cols>
    <col min="1" max="1" width="1.85546875" style="4" customWidth="1"/>
    <col min="2" max="2" width="24.140625" style="4" customWidth="1"/>
    <col min="3" max="3" width="5.85546875" style="4" customWidth="1"/>
    <col min="4" max="4" width="2" style="4" bestFit="1" customWidth="1"/>
    <col min="5" max="5" width="11.85546875" style="4" bestFit="1" customWidth="1"/>
    <col min="6" max="6" width="2.28515625" style="4" customWidth="1"/>
    <col min="7" max="7" width="12.28515625" style="4" customWidth="1"/>
    <col min="8" max="8" width="5.28515625" style="4" customWidth="1"/>
    <col min="9" max="9" width="2.42578125" style="4" customWidth="1"/>
    <col min="10" max="10" width="11.7109375" style="4" customWidth="1"/>
    <col min="11" max="11" width="2.42578125" style="4" customWidth="1"/>
    <col min="12" max="12" width="12.85546875" style="4" customWidth="1"/>
    <col min="13" max="13" width="3.7109375" style="4" customWidth="1"/>
    <col min="14" max="14" width="15.7109375" style="4" customWidth="1"/>
    <col min="15" max="24" width="9.140625" style="4"/>
    <col min="25" max="25" width="0" style="4" hidden="1" customWidth="1"/>
    <col min="26" max="30" width="9.140625" style="4" hidden="1" customWidth="1"/>
    <col min="31" max="16384" width="9.140625" style="4"/>
  </cols>
  <sheetData>
    <row r="1" spans="2:30" x14ac:dyDescent="0.2">
      <c r="B1" s="291" t="s">
        <v>0</v>
      </c>
      <c r="C1" s="292"/>
      <c r="D1" s="292"/>
      <c r="E1" s="292"/>
      <c r="F1" s="292"/>
      <c r="G1" s="292"/>
      <c r="H1" s="292"/>
      <c r="I1" s="292"/>
      <c r="J1" s="292"/>
      <c r="K1" s="292"/>
      <c r="L1" s="293"/>
      <c r="N1" s="102" t="s">
        <v>192</v>
      </c>
    </row>
    <row r="2" spans="2:30" x14ac:dyDescent="0.2">
      <c r="B2" s="294" t="s">
        <v>1</v>
      </c>
      <c r="C2" s="295"/>
      <c r="D2" s="295"/>
      <c r="E2" s="295"/>
      <c r="F2" s="295"/>
      <c r="G2" s="295"/>
      <c r="H2" s="295"/>
      <c r="I2" s="295"/>
      <c r="J2" s="295"/>
      <c r="K2" s="295"/>
      <c r="L2" s="296"/>
    </row>
    <row r="3" spans="2:30" ht="10.5" customHeight="1" x14ac:dyDescent="0.2"/>
    <row r="4" spans="2:30" ht="38.25" customHeight="1" x14ac:dyDescent="0.2">
      <c r="B4" s="13"/>
      <c r="C4" s="247" t="s">
        <v>2</v>
      </c>
      <c r="D4" s="247"/>
      <c r="E4" s="247"/>
      <c r="F4" s="247"/>
      <c r="G4" s="247"/>
      <c r="H4" s="247"/>
      <c r="I4" s="247"/>
      <c r="J4" s="247"/>
      <c r="K4" s="247"/>
      <c r="L4" s="248"/>
    </row>
    <row r="5" spans="2:30" ht="12.75" customHeight="1" x14ac:dyDescent="0.2">
      <c r="B5" s="319" t="s">
        <v>3</v>
      </c>
      <c r="C5" s="320"/>
      <c r="D5" s="320"/>
      <c r="E5" s="320"/>
      <c r="F5" s="320"/>
      <c r="G5" s="320"/>
      <c r="H5" s="320"/>
      <c r="I5" s="320"/>
      <c r="J5" s="320"/>
      <c r="K5" s="320"/>
      <c r="L5" s="321"/>
      <c r="Z5" s="4" t="s">
        <v>4</v>
      </c>
      <c r="AA5" s="4">
        <v>8.4000000000000005E-2</v>
      </c>
      <c r="AC5" s="4" t="s">
        <v>5</v>
      </c>
      <c r="AD5" s="4">
        <v>24</v>
      </c>
    </row>
    <row r="6" spans="2:30" ht="12.75" customHeight="1" x14ac:dyDescent="0.2">
      <c r="B6" s="322"/>
      <c r="C6" s="323"/>
      <c r="D6" s="323"/>
      <c r="E6" s="323"/>
      <c r="F6" s="323"/>
      <c r="G6" s="323"/>
      <c r="H6" s="323"/>
      <c r="I6" s="323"/>
      <c r="J6" s="323"/>
      <c r="K6" s="323"/>
      <c r="L6" s="324"/>
      <c r="Z6" s="4" t="s">
        <v>6</v>
      </c>
      <c r="AA6" s="4">
        <v>0.16700000000000001</v>
      </c>
      <c r="AC6" s="4" t="s">
        <v>7</v>
      </c>
      <c r="AD6" s="4">
        <v>48</v>
      </c>
    </row>
    <row r="7" spans="2:30" ht="12" customHeight="1" x14ac:dyDescent="0.2">
      <c r="B7" s="14"/>
      <c r="C7" s="325" t="s">
        <v>8</v>
      </c>
      <c r="D7" s="325"/>
      <c r="E7" s="325"/>
      <c r="F7" s="325"/>
      <c r="G7" s="325"/>
      <c r="H7" s="263" t="s">
        <v>9</v>
      </c>
      <c r="I7" s="264"/>
      <c r="J7" s="264"/>
      <c r="K7" s="264"/>
      <c r="L7" s="265"/>
      <c r="Z7" s="4" t="s">
        <v>10</v>
      </c>
      <c r="AA7" s="4">
        <v>0.25</v>
      </c>
      <c r="AC7" s="4" t="s">
        <v>11</v>
      </c>
      <c r="AD7" s="4">
        <v>60</v>
      </c>
    </row>
    <row r="8" spans="2:30" ht="12" customHeight="1" x14ac:dyDescent="0.2">
      <c r="B8" s="89" t="s">
        <v>12</v>
      </c>
      <c r="C8" s="15" t="s">
        <v>13</v>
      </c>
      <c r="D8" s="185"/>
      <c r="E8" s="186" t="s">
        <v>14</v>
      </c>
      <c r="F8" s="187"/>
      <c r="G8" s="15" t="s">
        <v>15</v>
      </c>
      <c r="H8" s="15" t="s">
        <v>13</v>
      </c>
      <c r="I8" s="15"/>
      <c r="J8" s="15" t="s">
        <v>14</v>
      </c>
      <c r="K8" s="15"/>
      <c r="L8" s="16" t="s">
        <v>15</v>
      </c>
      <c r="Z8" s="4" t="s">
        <v>16</v>
      </c>
      <c r="AA8" s="4">
        <v>0.33400000000000002</v>
      </c>
      <c r="AC8" s="4" t="s">
        <v>17</v>
      </c>
      <c r="AD8" s="4">
        <v>72</v>
      </c>
    </row>
    <row r="9" spans="2:30" ht="14.1" customHeight="1" x14ac:dyDescent="0.2">
      <c r="B9" s="17" t="s">
        <v>18</v>
      </c>
      <c r="C9" s="18">
        <v>1</v>
      </c>
      <c r="D9" s="18" t="s">
        <v>19</v>
      </c>
      <c r="E9" s="19">
        <v>0.14099999999999999</v>
      </c>
      <c r="F9" s="18" t="s">
        <v>20</v>
      </c>
      <c r="G9" s="20">
        <f>IF(C9&gt;0,PRODUCT(C9,E9),"")</f>
        <v>0.14099999999999999</v>
      </c>
      <c r="H9" s="18">
        <v>1</v>
      </c>
      <c r="I9" s="18" t="s">
        <v>19</v>
      </c>
      <c r="J9" s="19">
        <v>0.25700000000000001</v>
      </c>
      <c r="K9" s="18" t="s">
        <v>20</v>
      </c>
      <c r="L9" s="20">
        <f t="shared" ref="L9:L22" si="0">IF(H9&gt;0,PRODUCT(H9,J9),"")</f>
        <v>0.25700000000000001</v>
      </c>
      <c r="Z9" s="4" t="s">
        <v>21</v>
      </c>
      <c r="AA9" s="4">
        <v>0.41699999999999998</v>
      </c>
      <c r="AC9" s="4" t="s">
        <v>22</v>
      </c>
      <c r="AD9" s="4">
        <v>90</v>
      </c>
    </row>
    <row r="10" spans="2:30" ht="14.1" customHeight="1" x14ac:dyDescent="0.2">
      <c r="B10" s="104" t="s">
        <v>23</v>
      </c>
      <c r="C10" s="82">
        <v>1</v>
      </c>
      <c r="D10" s="23" t="s">
        <v>19</v>
      </c>
      <c r="E10" s="80">
        <v>0.04</v>
      </c>
      <c r="F10" s="23" t="s">
        <v>20</v>
      </c>
      <c r="G10" s="24">
        <f>IF(C10&gt;0,PRODUCT(C10,E10),"")</f>
        <v>0.04</v>
      </c>
      <c r="H10" s="25">
        <f>C10</f>
        <v>1</v>
      </c>
      <c r="I10" s="23" t="s">
        <v>19</v>
      </c>
      <c r="J10" s="80">
        <v>4.1000000000000002E-2</v>
      </c>
      <c r="K10" s="23" t="s">
        <v>20</v>
      </c>
      <c r="L10" s="26">
        <f>IF(H10&gt;0,PRODUCT(H10,J10),"")</f>
        <v>4.1000000000000002E-2</v>
      </c>
      <c r="Z10" s="4" t="s">
        <v>24</v>
      </c>
      <c r="AA10" s="4">
        <v>0.5</v>
      </c>
    </row>
    <row r="11" spans="2:30" ht="14.1" customHeight="1" x14ac:dyDescent="0.2">
      <c r="B11" s="17" t="s">
        <v>25</v>
      </c>
      <c r="C11" s="83">
        <v>0</v>
      </c>
      <c r="D11" s="18" t="s">
        <v>19</v>
      </c>
      <c r="E11" s="19">
        <v>5.0000000000000001E-3</v>
      </c>
      <c r="F11" s="18" t="s">
        <v>20</v>
      </c>
      <c r="G11" s="20" t="str">
        <f>IF(C11&gt;0,PRODUCT(C11,E11),"")</f>
        <v/>
      </c>
      <c r="H11" s="21">
        <f t="shared" ref="H11:H22" si="1">C11</f>
        <v>0</v>
      </c>
      <c r="I11" s="18" t="s">
        <v>19</v>
      </c>
      <c r="J11" s="22">
        <v>1.0999999999999999E-2</v>
      </c>
      <c r="K11" s="18" t="s">
        <v>20</v>
      </c>
      <c r="L11" s="20" t="str">
        <f t="shared" si="0"/>
        <v/>
      </c>
      <c r="Z11" s="4" t="s">
        <v>26</v>
      </c>
      <c r="AA11" s="4">
        <v>1</v>
      </c>
    </row>
    <row r="12" spans="2:30" ht="14.1" customHeight="1" x14ac:dyDescent="0.2">
      <c r="B12" s="17" t="s">
        <v>27</v>
      </c>
      <c r="C12" s="83">
        <v>0</v>
      </c>
      <c r="D12" s="18" t="s">
        <v>19</v>
      </c>
      <c r="E12" s="19">
        <v>0.02</v>
      </c>
      <c r="F12" s="18" t="s">
        <v>20</v>
      </c>
      <c r="G12" s="20" t="str">
        <f>IF(C12&gt;0,PRODUCT(C12,E12),"")</f>
        <v/>
      </c>
      <c r="H12" s="21">
        <f t="shared" si="1"/>
        <v>0</v>
      </c>
      <c r="I12" s="18" t="s">
        <v>19</v>
      </c>
      <c r="J12" s="22">
        <v>0.02</v>
      </c>
      <c r="K12" s="18" t="s">
        <v>20</v>
      </c>
      <c r="L12" s="20" t="str">
        <f t="shared" si="0"/>
        <v/>
      </c>
      <c r="Z12" s="4" t="s">
        <v>28</v>
      </c>
      <c r="AA12" s="4">
        <v>1.5</v>
      </c>
    </row>
    <row r="13" spans="2:30" ht="14.1" customHeight="1" x14ac:dyDescent="0.2">
      <c r="B13" s="17" t="s">
        <v>29</v>
      </c>
      <c r="C13" s="83">
        <v>1</v>
      </c>
      <c r="D13" s="18" t="s">
        <v>19</v>
      </c>
      <c r="E13" s="19">
        <v>5.5E-2</v>
      </c>
      <c r="F13" s="18" t="s">
        <v>20</v>
      </c>
      <c r="G13" s="20">
        <f>IF(C13&gt;0,PRODUCT(C13,E13),"")</f>
        <v>5.5E-2</v>
      </c>
      <c r="H13" s="21">
        <f>C13</f>
        <v>1</v>
      </c>
      <c r="I13" s="18" t="s">
        <v>19</v>
      </c>
      <c r="J13" s="22">
        <v>0.1</v>
      </c>
      <c r="K13" s="18" t="s">
        <v>20</v>
      </c>
      <c r="L13" s="20">
        <f>IF(H13&gt;0,PRODUCT(H13,J13),"")</f>
        <v>0.1</v>
      </c>
      <c r="Z13" s="4" t="s">
        <v>30</v>
      </c>
      <c r="AA13" s="4">
        <v>3</v>
      </c>
    </row>
    <row r="14" spans="2:30" ht="14.1" customHeight="1" x14ac:dyDescent="0.2">
      <c r="B14" s="282" t="s">
        <v>31</v>
      </c>
      <c r="C14" s="283"/>
      <c r="D14" s="283"/>
      <c r="E14" s="283"/>
      <c r="F14" s="283"/>
      <c r="G14" s="283"/>
      <c r="H14" s="283"/>
      <c r="I14" s="283"/>
      <c r="J14" s="283"/>
      <c r="K14" s="283"/>
      <c r="L14" s="284"/>
    </row>
    <row r="15" spans="2:30" ht="14.1" customHeight="1" x14ac:dyDescent="0.2">
      <c r="B15" s="17" t="s">
        <v>32</v>
      </c>
      <c r="C15" s="83">
        <v>0</v>
      </c>
      <c r="D15" s="18" t="s">
        <v>19</v>
      </c>
      <c r="E15" s="19">
        <v>3.0000000000000001E-3</v>
      </c>
      <c r="F15" s="18" t="s">
        <v>20</v>
      </c>
      <c r="G15" s="20" t="str">
        <f t="shared" ref="G15:G22" si="2">IF(C15&gt;0,PRODUCT(C15,E15),"")</f>
        <v/>
      </c>
      <c r="H15" s="21">
        <f>C15</f>
        <v>0</v>
      </c>
      <c r="I15" s="18" t="s">
        <v>19</v>
      </c>
      <c r="J15" s="22">
        <v>3.0000000000000001E-3</v>
      </c>
      <c r="K15" s="18" t="s">
        <v>20</v>
      </c>
      <c r="L15" s="20" t="str">
        <f>IF(H15&gt;0,PRODUCT(H15,J15),"")</f>
        <v/>
      </c>
    </row>
    <row r="16" spans="2:30" ht="14.1" customHeight="1" x14ac:dyDescent="0.2">
      <c r="B16" s="17" t="s">
        <v>33</v>
      </c>
      <c r="C16" s="83">
        <v>1</v>
      </c>
      <c r="D16" s="18" t="s">
        <v>19</v>
      </c>
      <c r="E16" s="19">
        <v>1.4999999999999999E-2</v>
      </c>
      <c r="F16" s="18" t="s">
        <v>20</v>
      </c>
      <c r="G16" s="20">
        <f t="shared" si="2"/>
        <v>1.4999999999999999E-2</v>
      </c>
      <c r="H16" s="21">
        <f t="shared" si="1"/>
        <v>1</v>
      </c>
      <c r="I16" s="18" t="s">
        <v>19</v>
      </c>
      <c r="J16" s="22">
        <v>0.04</v>
      </c>
      <c r="K16" s="18" t="s">
        <v>20</v>
      </c>
      <c r="L16" s="20">
        <f>IF(H16&gt;0,PRODUCT(H16,J16),"")</f>
        <v>0.04</v>
      </c>
    </row>
    <row r="17" spans="2:12" ht="14.1" customHeight="1" x14ac:dyDescent="0.2">
      <c r="B17" s="17" t="s">
        <v>34</v>
      </c>
      <c r="C17" s="83">
        <v>0</v>
      </c>
      <c r="D17" s="18" t="s">
        <v>19</v>
      </c>
      <c r="E17" s="19">
        <v>0.02</v>
      </c>
      <c r="F17" s="18" t="s">
        <v>20</v>
      </c>
      <c r="G17" s="20" t="str">
        <f t="shared" si="2"/>
        <v/>
      </c>
      <c r="H17" s="21">
        <f t="shared" si="1"/>
        <v>0</v>
      </c>
      <c r="I17" s="18" t="s">
        <v>19</v>
      </c>
      <c r="J17" s="22">
        <v>2.5000000000000001E-2</v>
      </c>
      <c r="K17" s="18" t="s">
        <v>20</v>
      </c>
      <c r="L17" s="20" t="str">
        <f>IF(H17&gt;0,PRODUCT(H17,J17),"")</f>
        <v/>
      </c>
    </row>
    <row r="18" spans="2:12" ht="14.1" customHeight="1" x14ac:dyDescent="0.2">
      <c r="B18" s="17" t="s">
        <v>35</v>
      </c>
      <c r="C18" s="83">
        <v>0</v>
      </c>
      <c r="D18" s="18" t="s">
        <v>19</v>
      </c>
      <c r="E18" s="19">
        <v>2.8000000000000001E-2</v>
      </c>
      <c r="F18" s="18" t="s">
        <v>20</v>
      </c>
      <c r="G18" s="20" t="str">
        <f t="shared" si="2"/>
        <v/>
      </c>
      <c r="H18" s="21">
        <f t="shared" si="1"/>
        <v>0</v>
      </c>
      <c r="I18" s="18" t="s">
        <v>19</v>
      </c>
      <c r="J18" s="19">
        <v>6.8000000000000005E-2</v>
      </c>
      <c r="K18" s="18" t="s">
        <v>20</v>
      </c>
      <c r="L18" s="27" t="str">
        <f t="shared" si="0"/>
        <v/>
      </c>
    </row>
    <row r="19" spans="2:12" ht="14.1" customHeight="1" x14ac:dyDescent="0.2">
      <c r="B19" s="17" t="s">
        <v>36</v>
      </c>
      <c r="C19" s="83">
        <v>0</v>
      </c>
      <c r="D19" s="18" t="s">
        <v>19</v>
      </c>
      <c r="E19" s="19">
        <v>1.4999999999999999E-2</v>
      </c>
      <c r="F19" s="18" t="s">
        <v>20</v>
      </c>
      <c r="G19" s="20" t="str">
        <f t="shared" si="2"/>
        <v/>
      </c>
      <c r="H19" s="21">
        <f t="shared" si="1"/>
        <v>0</v>
      </c>
      <c r="I19" s="18" t="s">
        <v>19</v>
      </c>
      <c r="J19" s="19">
        <v>7.4999999999999997E-2</v>
      </c>
      <c r="K19" s="18" t="s">
        <v>20</v>
      </c>
      <c r="L19" s="27" t="str">
        <f t="shared" si="0"/>
        <v/>
      </c>
    </row>
    <row r="20" spans="2:12" ht="14.1" customHeight="1" x14ac:dyDescent="0.2">
      <c r="B20" s="17" t="s">
        <v>37</v>
      </c>
      <c r="C20" s="83">
        <v>0</v>
      </c>
      <c r="D20" s="18" t="s">
        <v>19</v>
      </c>
      <c r="E20" s="19">
        <v>3.5000000000000003E-2</v>
      </c>
      <c r="F20" s="18" t="s">
        <v>20</v>
      </c>
      <c r="G20" s="19" t="str">
        <f t="shared" si="2"/>
        <v/>
      </c>
      <c r="H20" s="21">
        <f t="shared" si="1"/>
        <v>0</v>
      </c>
      <c r="I20" s="18" t="s">
        <v>19</v>
      </c>
      <c r="J20" s="19">
        <v>0.2</v>
      </c>
      <c r="K20" s="18" t="s">
        <v>20</v>
      </c>
      <c r="L20" s="27" t="str">
        <f t="shared" si="0"/>
        <v/>
      </c>
    </row>
    <row r="21" spans="2:12" ht="14.1" customHeight="1" x14ac:dyDescent="0.2">
      <c r="B21" s="17" t="s">
        <v>38</v>
      </c>
      <c r="C21" s="83">
        <v>0</v>
      </c>
      <c r="D21" s="18" t="s">
        <v>19</v>
      </c>
      <c r="E21" s="19">
        <v>0</v>
      </c>
      <c r="F21" s="18" t="s">
        <v>20</v>
      </c>
      <c r="G21" s="19" t="str">
        <f t="shared" si="2"/>
        <v/>
      </c>
      <c r="H21" s="21">
        <f t="shared" si="1"/>
        <v>0</v>
      </c>
      <c r="I21" s="18" t="s">
        <v>19</v>
      </c>
      <c r="J21" s="22">
        <v>0.01</v>
      </c>
      <c r="K21" s="18" t="s">
        <v>20</v>
      </c>
      <c r="L21" s="27" t="str">
        <f t="shared" si="0"/>
        <v/>
      </c>
    </row>
    <row r="22" spans="2:12" ht="14.1" customHeight="1" x14ac:dyDescent="0.2">
      <c r="B22" s="28" t="s">
        <v>39</v>
      </c>
      <c r="C22" s="84">
        <v>0</v>
      </c>
      <c r="D22" s="29" t="s">
        <v>19</v>
      </c>
      <c r="E22" s="30">
        <v>4.4999999999999998E-2</v>
      </c>
      <c r="F22" s="29" t="s">
        <v>20</v>
      </c>
      <c r="G22" s="30" t="str">
        <f t="shared" si="2"/>
        <v/>
      </c>
      <c r="H22" s="31">
        <f t="shared" si="1"/>
        <v>0</v>
      </c>
      <c r="I22" s="29" t="s">
        <v>19</v>
      </c>
      <c r="J22" s="30">
        <v>4.4999999999999998E-2</v>
      </c>
      <c r="K22" s="29" t="s">
        <v>20</v>
      </c>
      <c r="L22" s="32" t="str">
        <f t="shared" si="0"/>
        <v/>
      </c>
    </row>
    <row r="23" spans="2:12" ht="14.1" customHeight="1" x14ac:dyDescent="0.2">
      <c r="B23" s="307" t="s">
        <v>40</v>
      </c>
      <c r="C23" s="308"/>
      <c r="D23" s="308"/>
      <c r="E23" s="308"/>
      <c r="F23" s="308"/>
      <c r="G23" s="308"/>
      <c r="H23" s="308"/>
      <c r="I23" s="308"/>
      <c r="J23" s="308"/>
      <c r="K23" s="308"/>
      <c r="L23" s="309"/>
    </row>
    <row r="24" spans="2:12" ht="14.1" customHeight="1" x14ac:dyDescent="0.2">
      <c r="B24" s="33" t="s">
        <v>41</v>
      </c>
      <c r="C24" s="91">
        <v>0</v>
      </c>
      <c r="D24" s="34" t="s">
        <v>19</v>
      </c>
      <c r="E24" s="35">
        <v>2E-3</v>
      </c>
      <c r="F24" s="34" t="s">
        <v>20</v>
      </c>
      <c r="G24" s="20" t="str">
        <f t="shared" ref="G24:G60" si="3">IF(C24&gt;0,PRODUCT(C24,E24),"")</f>
        <v/>
      </c>
      <c r="H24" s="36"/>
      <c r="I24" s="37"/>
      <c r="J24" s="37"/>
      <c r="K24" s="37"/>
      <c r="L24" s="38"/>
    </row>
    <row r="25" spans="2:12" ht="14.1" customHeight="1" x14ac:dyDescent="0.2">
      <c r="B25" s="33" t="s">
        <v>42</v>
      </c>
      <c r="C25" s="91">
        <v>0</v>
      </c>
      <c r="D25" s="34" t="s">
        <v>19</v>
      </c>
      <c r="E25" s="35">
        <v>2E-3</v>
      </c>
      <c r="F25" s="34" t="s">
        <v>20</v>
      </c>
      <c r="G25" s="20" t="str">
        <f t="shared" si="3"/>
        <v/>
      </c>
      <c r="H25" s="39"/>
      <c r="I25" s="40"/>
      <c r="J25" s="40"/>
      <c r="K25" s="40"/>
      <c r="L25" s="41"/>
    </row>
    <row r="26" spans="2:12" ht="14.1" customHeight="1" x14ac:dyDescent="0.2">
      <c r="B26" s="17" t="s">
        <v>43</v>
      </c>
      <c r="C26" s="83">
        <v>0</v>
      </c>
      <c r="D26" s="18" t="s">
        <v>19</v>
      </c>
      <c r="E26" s="19">
        <v>2.9999999999999997E-4</v>
      </c>
      <c r="F26" s="18" t="s">
        <v>20</v>
      </c>
      <c r="G26" s="20" t="str">
        <f t="shared" si="3"/>
        <v/>
      </c>
      <c r="H26" s="39"/>
      <c r="I26" s="40"/>
      <c r="J26" s="40"/>
      <c r="K26" s="40"/>
      <c r="L26" s="41"/>
    </row>
    <row r="27" spans="2:12" ht="14.1" customHeight="1" x14ac:dyDescent="0.2">
      <c r="B27" s="33" t="s">
        <v>193</v>
      </c>
      <c r="C27" s="195">
        <v>0</v>
      </c>
      <c r="D27" s="196" t="s">
        <v>19</v>
      </c>
      <c r="E27" s="197">
        <v>2E-3</v>
      </c>
      <c r="F27" s="196"/>
      <c r="G27" s="20"/>
      <c r="H27" s="39"/>
      <c r="I27" s="40"/>
      <c r="J27" s="40"/>
      <c r="K27" s="40"/>
      <c r="L27" s="41"/>
    </row>
    <row r="28" spans="2:12" ht="14.1" customHeight="1" x14ac:dyDescent="0.2">
      <c r="B28" s="33" t="s">
        <v>44</v>
      </c>
      <c r="C28" s="83">
        <v>0</v>
      </c>
      <c r="D28" s="18" t="s">
        <v>19</v>
      </c>
      <c r="E28" s="19">
        <v>2.9999999999999997E-4</v>
      </c>
      <c r="F28" s="42" t="s">
        <v>20</v>
      </c>
      <c r="G28" s="20" t="str">
        <f>IF(C28&gt;0,PRODUCT(C28,E28),"")</f>
        <v/>
      </c>
      <c r="H28" s="39"/>
      <c r="I28" s="40"/>
      <c r="J28" s="40"/>
      <c r="K28" s="40"/>
      <c r="L28" s="41"/>
    </row>
    <row r="29" spans="2:12" ht="14.1" customHeight="1" x14ac:dyDescent="0.2">
      <c r="B29" s="17" t="s">
        <v>45</v>
      </c>
      <c r="C29" s="83">
        <v>0</v>
      </c>
      <c r="D29" s="18" t="s">
        <v>19</v>
      </c>
      <c r="E29" s="19">
        <v>2.9999999999999997E-4</v>
      </c>
      <c r="F29" s="18" t="s">
        <v>20</v>
      </c>
      <c r="G29" s="20" t="str">
        <f t="shared" si="3"/>
        <v/>
      </c>
      <c r="H29" s="39"/>
      <c r="I29" s="40"/>
      <c r="J29" s="40"/>
      <c r="K29" s="40"/>
      <c r="L29" s="41"/>
    </row>
    <row r="30" spans="2:12" ht="14.1" customHeight="1" x14ac:dyDescent="0.2">
      <c r="B30" s="17" t="s">
        <v>46</v>
      </c>
      <c r="C30" s="83">
        <v>8</v>
      </c>
      <c r="D30" s="18" t="s">
        <v>19</v>
      </c>
      <c r="E30" s="19">
        <v>2.0000000000000001E-4</v>
      </c>
      <c r="F30" s="18" t="s">
        <v>20</v>
      </c>
      <c r="G30" s="20">
        <f t="shared" si="3"/>
        <v>1.6000000000000001E-3</v>
      </c>
      <c r="H30" s="39"/>
      <c r="I30" s="40"/>
      <c r="J30" s="40"/>
      <c r="K30" s="40"/>
      <c r="L30" s="41"/>
    </row>
    <row r="31" spans="2:12" ht="14.1" customHeight="1" x14ac:dyDescent="0.2">
      <c r="B31" s="17" t="s">
        <v>47</v>
      </c>
      <c r="C31" s="83">
        <v>0</v>
      </c>
      <c r="D31" s="18" t="s">
        <v>19</v>
      </c>
      <c r="E31" s="19">
        <v>2.9999999999999997E-4</v>
      </c>
      <c r="F31" s="18" t="s">
        <v>20</v>
      </c>
      <c r="G31" s="20" t="str">
        <f t="shared" si="3"/>
        <v/>
      </c>
      <c r="H31" s="39"/>
      <c r="I31" s="40"/>
      <c r="J31" s="40"/>
      <c r="K31" s="40"/>
      <c r="L31" s="41"/>
    </row>
    <row r="32" spans="2:12" ht="14.1" customHeight="1" x14ac:dyDescent="0.2">
      <c r="B32" s="17" t="s">
        <v>48</v>
      </c>
      <c r="C32" s="83">
        <v>0</v>
      </c>
      <c r="D32" s="18" t="s">
        <v>19</v>
      </c>
      <c r="E32" s="19">
        <v>2.0000000000000001E-4</v>
      </c>
      <c r="F32" s="18" t="s">
        <v>20</v>
      </c>
      <c r="G32" s="20" t="str">
        <f t="shared" si="3"/>
        <v/>
      </c>
      <c r="H32" s="39"/>
      <c r="I32" s="40"/>
      <c r="J32" s="40"/>
      <c r="K32" s="40"/>
      <c r="L32" s="41"/>
    </row>
    <row r="33" spans="2:12" ht="14.1" customHeight="1" x14ac:dyDescent="0.2">
      <c r="B33" s="17" t="s">
        <v>49</v>
      </c>
      <c r="C33" s="83">
        <v>0</v>
      </c>
      <c r="D33" s="18" t="s">
        <v>19</v>
      </c>
      <c r="E33" s="19">
        <v>2.9999999999999997E-4</v>
      </c>
      <c r="F33" s="18" t="s">
        <v>20</v>
      </c>
      <c r="G33" s="20" t="str">
        <f t="shared" si="3"/>
        <v/>
      </c>
      <c r="H33" s="39"/>
      <c r="I33" s="40"/>
      <c r="J33" s="40"/>
      <c r="K33" s="40"/>
      <c r="L33" s="41"/>
    </row>
    <row r="34" spans="2:12" ht="14.1" customHeight="1" x14ac:dyDescent="0.2">
      <c r="B34" s="17" t="s">
        <v>50</v>
      </c>
      <c r="C34" s="83">
        <v>5</v>
      </c>
      <c r="D34" s="18" t="s">
        <v>19</v>
      </c>
      <c r="E34" s="19">
        <v>2.0000000000000001E-4</v>
      </c>
      <c r="F34" s="18" t="s">
        <v>20</v>
      </c>
      <c r="G34" s="20">
        <f t="shared" si="3"/>
        <v>1E-3</v>
      </c>
      <c r="H34" s="39"/>
      <c r="I34" s="40"/>
      <c r="J34" s="40"/>
      <c r="K34" s="40"/>
      <c r="L34" s="41"/>
    </row>
    <row r="35" spans="2:12" ht="14.1" customHeight="1" x14ac:dyDescent="0.2">
      <c r="B35" s="17" t="s">
        <v>51</v>
      </c>
      <c r="C35" s="83">
        <v>0</v>
      </c>
      <c r="D35" s="18" t="s">
        <v>19</v>
      </c>
      <c r="E35" s="19">
        <v>2.9999999999999997E-4</v>
      </c>
      <c r="F35" s="18" t="s">
        <v>20</v>
      </c>
      <c r="G35" s="20" t="str">
        <f t="shared" si="3"/>
        <v/>
      </c>
      <c r="H35" s="39"/>
      <c r="I35" s="40"/>
      <c r="J35" s="40"/>
      <c r="K35" s="40"/>
      <c r="L35" s="41"/>
    </row>
    <row r="36" spans="2:12" ht="14.1" customHeight="1" x14ac:dyDescent="0.2">
      <c r="B36" s="17" t="s">
        <v>52</v>
      </c>
      <c r="C36" s="83">
        <v>0</v>
      </c>
      <c r="D36" s="18" t="s">
        <v>19</v>
      </c>
      <c r="E36" s="19">
        <v>2.0000000000000001E-4</v>
      </c>
      <c r="F36" s="18" t="s">
        <v>20</v>
      </c>
      <c r="G36" s="20" t="str">
        <f t="shared" si="3"/>
        <v/>
      </c>
      <c r="H36" s="39"/>
      <c r="I36" s="40"/>
      <c r="J36" s="40"/>
      <c r="K36" s="40"/>
      <c r="L36" s="41"/>
    </row>
    <row r="37" spans="2:12" ht="14.1" customHeight="1" x14ac:dyDescent="0.2">
      <c r="B37" s="17" t="s">
        <v>53</v>
      </c>
      <c r="C37" s="83">
        <v>0</v>
      </c>
      <c r="D37" s="18" t="s">
        <v>19</v>
      </c>
      <c r="E37" s="19">
        <v>2.9999999999999997E-4</v>
      </c>
      <c r="F37" s="18" t="s">
        <v>20</v>
      </c>
      <c r="G37" s="20" t="str">
        <f t="shared" si="3"/>
        <v/>
      </c>
      <c r="H37" s="39"/>
      <c r="I37" s="40"/>
      <c r="J37" s="40"/>
      <c r="K37" s="40"/>
      <c r="L37" s="41"/>
    </row>
    <row r="38" spans="2:12" ht="14.1" customHeight="1" x14ac:dyDescent="0.2">
      <c r="B38" s="17" t="s">
        <v>54</v>
      </c>
      <c r="C38" s="83">
        <v>0</v>
      </c>
      <c r="D38" s="18" t="s">
        <v>19</v>
      </c>
      <c r="E38" s="19">
        <v>2.9999999999999997E-4</v>
      </c>
      <c r="F38" s="18" t="s">
        <v>20</v>
      </c>
      <c r="G38" s="20" t="str">
        <f t="shared" si="3"/>
        <v/>
      </c>
      <c r="H38" s="39"/>
      <c r="I38" s="40"/>
      <c r="J38" s="40"/>
      <c r="K38" s="40"/>
      <c r="L38" s="41"/>
    </row>
    <row r="39" spans="2:12" ht="14.1" customHeight="1" x14ac:dyDescent="0.2">
      <c r="B39" s="43" t="s">
        <v>55</v>
      </c>
      <c r="C39" s="92">
        <v>0</v>
      </c>
      <c r="D39" s="188" t="s">
        <v>19</v>
      </c>
      <c r="E39" s="19">
        <v>2.0000000000000001E-4</v>
      </c>
      <c r="F39" s="44" t="s">
        <v>20</v>
      </c>
      <c r="G39" s="20" t="str">
        <f t="shared" si="3"/>
        <v/>
      </c>
      <c r="H39" s="39"/>
      <c r="I39" s="40"/>
      <c r="J39" s="40"/>
      <c r="K39" s="40"/>
      <c r="L39" s="41"/>
    </row>
    <row r="40" spans="2:12" ht="14.1" customHeight="1" x14ac:dyDescent="0.2">
      <c r="B40" s="43" t="s">
        <v>56</v>
      </c>
      <c r="C40" s="92">
        <v>0</v>
      </c>
      <c r="D40" s="188" t="s">
        <v>19</v>
      </c>
      <c r="E40" s="35">
        <v>2.9999999999999997E-4</v>
      </c>
      <c r="F40" s="44" t="s">
        <v>20</v>
      </c>
      <c r="G40" s="20" t="str">
        <f t="shared" si="3"/>
        <v/>
      </c>
      <c r="H40" s="39"/>
      <c r="I40" s="40"/>
      <c r="J40" s="40"/>
      <c r="K40" s="40"/>
      <c r="L40" s="41"/>
    </row>
    <row r="41" spans="2:12" ht="14.1" customHeight="1" x14ac:dyDescent="0.2">
      <c r="B41" s="43" t="s">
        <v>57</v>
      </c>
      <c r="C41" s="92">
        <v>0</v>
      </c>
      <c r="D41" s="188" t="s">
        <v>19</v>
      </c>
      <c r="E41" s="35">
        <v>2.9999999999999997E-4</v>
      </c>
      <c r="F41" s="44" t="s">
        <v>20</v>
      </c>
      <c r="G41" s="20" t="str">
        <f t="shared" si="3"/>
        <v/>
      </c>
      <c r="H41" s="39"/>
      <c r="I41" s="40"/>
      <c r="J41" s="40"/>
      <c r="K41" s="40"/>
      <c r="L41" s="41"/>
    </row>
    <row r="42" spans="2:12" ht="14.1" customHeight="1" x14ac:dyDescent="0.2">
      <c r="B42" s="17" t="s">
        <v>58</v>
      </c>
      <c r="C42" s="83">
        <v>0</v>
      </c>
      <c r="D42" s="18" t="s">
        <v>19</v>
      </c>
      <c r="E42" s="19">
        <v>3.7500000000000001E-4</v>
      </c>
      <c r="F42" s="18" t="s">
        <v>20</v>
      </c>
      <c r="G42" s="20" t="str">
        <f t="shared" si="3"/>
        <v/>
      </c>
      <c r="H42" s="39"/>
      <c r="I42" s="40"/>
      <c r="J42" s="40"/>
      <c r="K42" s="40"/>
      <c r="L42" s="41"/>
    </row>
    <row r="43" spans="2:12" ht="14.1" customHeight="1" x14ac:dyDescent="0.2">
      <c r="B43" s="17" t="s">
        <v>59</v>
      </c>
      <c r="C43" s="83">
        <v>0</v>
      </c>
      <c r="D43" s="18" t="s">
        <v>19</v>
      </c>
      <c r="E43" s="19">
        <v>3.5000000000000001E-3</v>
      </c>
      <c r="F43" s="18" t="s">
        <v>20</v>
      </c>
      <c r="G43" s="20" t="str">
        <f t="shared" si="3"/>
        <v/>
      </c>
      <c r="H43" s="39"/>
      <c r="I43" s="40"/>
      <c r="J43" s="40"/>
      <c r="K43" s="40"/>
      <c r="L43" s="41"/>
    </row>
    <row r="44" spans="2:12" ht="14.1" customHeight="1" x14ac:dyDescent="0.2">
      <c r="B44" s="17" t="s">
        <v>60</v>
      </c>
      <c r="C44" s="83">
        <v>0</v>
      </c>
      <c r="D44" s="18" t="s">
        <v>19</v>
      </c>
      <c r="E44" s="19">
        <v>7.5000000000000002E-4</v>
      </c>
      <c r="F44" s="18" t="s">
        <v>20</v>
      </c>
      <c r="G44" s="20" t="str">
        <f t="shared" si="3"/>
        <v/>
      </c>
      <c r="H44" s="39"/>
      <c r="I44" s="40"/>
      <c r="J44" s="40"/>
      <c r="K44" s="40"/>
      <c r="L44" s="41"/>
    </row>
    <row r="45" spans="2:12" ht="14.1" customHeight="1" x14ac:dyDescent="0.2">
      <c r="B45" s="17" t="s">
        <v>61</v>
      </c>
      <c r="C45" s="83">
        <v>3</v>
      </c>
      <c r="D45" s="18" t="s">
        <v>19</v>
      </c>
      <c r="E45" s="19">
        <v>3.5E-4</v>
      </c>
      <c r="F45" s="18" t="s">
        <v>20</v>
      </c>
      <c r="G45" s="20">
        <f t="shared" si="3"/>
        <v>1.0499999999999999E-3</v>
      </c>
      <c r="H45" s="39"/>
      <c r="I45" s="40"/>
      <c r="J45" s="40"/>
      <c r="K45" s="40"/>
      <c r="L45" s="41"/>
    </row>
    <row r="46" spans="2:12" ht="14.1" customHeight="1" x14ac:dyDescent="0.2">
      <c r="B46" s="17" t="s">
        <v>62</v>
      </c>
      <c r="C46" s="83">
        <v>0</v>
      </c>
      <c r="D46" s="18" t="s">
        <v>19</v>
      </c>
      <c r="E46" s="19">
        <v>2.7E-4</v>
      </c>
      <c r="F46" s="18" t="s">
        <v>20</v>
      </c>
      <c r="G46" s="20" t="str">
        <f t="shared" si="3"/>
        <v/>
      </c>
      <c r="H46" s="39"/>
      <c r="I46" s="40"/>
      <c r="J46" s="45"/>
      <c r="K46" s="45"/>
      <c r="L46" s="46"/>
    </row>
    <row r="47" spans="2:12" ht="14.1" customHeight="1" x14ac:dyDescent="0.2">
      <c r="B47" s="17" t="s">
        <v>63</v>
      </c>
      <c r="C47" s="83">
        <v>0</v>
      </c>
      <c r="D47" s="18" t="s">
        <v>19</v>
      </c>
      <c r="E47" s="19">
        <v>2E-3</v>
      </c>
      <c r="F47" s="18" t="s">
        <v>20</v>
      </c>
      <c r="G47" s="20" t="str">
        <f t="shared" si="3"/>
        <v/>
      </c>
      <c r="H47" s="39"/>
      <c r="I47" s="40"/>
      <c r="J47" s="45"/>
      <c r="K47" s="45"/>
      <c r="L47" s="46"/>
    </row>
    <row r="48" spans="2:12" ht="14.1" customHeight="1" x14ac:dyDescent="0.2">
      <c r="B48" s="17" t="s">
        <v>64</v>
      </c>
      <c r="C48" s="83">
        <v>4</v>
      </c>
      <c r="D48" s="18" t="s">
        <v>19</v>
      </c>
      <c r="E48" s="19">
        <v>3.7500000000000001E-4</v>
      </c>
      <c r="F48" s="18" t="s">
        <v>20</v>
      </c>
      <c r="G48" s="20">
        <f t="shared" si="3"/>
        <v>1.5E-3</v>
      </c>
      <c r="H48" s="39"/>
      <c r="I48" s="40"/>
      <c r="J48" s="40"/>
      <c r="K48" s="40"/>
      <c r="L48" s="47"/>
    </row>
    <row r="49" spans="2:12" ht="14.1" customHeight="1" x14ac:dyDescent="0.2">
      <c r="B49" s="17" t="s">
        <v>65</v>
      </c>
      <c r="C49" s="83">
        <v>0</v>
      </c>
      <c r="D49" s="18" t="s">
        <v>19</v>
      </c>
      <c r="E49" s="19">
        <v>3.8999999999999999E-4</v>
      </c>
      <c r="F49" s="18" t="s">
        <v>20</v>
      </c>
      <c r="G49" s="20" t="str">
        <f t="shared" si="3"/>
        <v/>
      </c>
      <c r="H49" s="39"/>
      <c r="I49" s="40"/>
      <c r="J49" s="40"/>
      <c r="K49" s="40"/>
      <c r="L49" s="41"/>
    </row>
    <row r="50" spans="2:12" ht="14.1" customHeight="1" x14ac:dyDescent="0.2">
      <c r="B50" s="17" t="s">
        <v>66</v>
      </c>
      <c r="C50" s="83">
        <v>0</v>
      </c>
      <c r="D50" s="18" t="s">
        <v>19</v>
      </c>
      <c r="E50" s="19">
        <v>2.2499999999999998E-3</v>
      </c>
      <c r="F50" s="18" t="s">
        <v>20</v>
      </c>
      <c r="G50" s="20" t="str">
        <f t="shared" si="3"/>
        <v/>
      </c>
      <c r="H50" s="39"/>
      <c r="I50" s="40"/>
      <c r="J50" s="40"/>
      <c r="K50" s="40"/>
      <c r="L50" s="41"/>
    </row>
    <row r="51" spans="2:12" ht="14.1" customHeight="1" x14ac:dyDescent="0.2">
      <c r="B51" s="17" t="s">
        <v>67</v>
      </c>
      <c r="C51" s="83">
        <v>1</v>
      </c>
      <c r="D51" s="18" t="s">
        <v>19</v>
      </c>
      <c r="E51" s="19">
        <v>2.5500000000000002E-4</v>
      </c>
      <c r="F51" s="18" t="s">
        <v>20</v>
      </c>
      <c r="G51" s="20">
        <f t="shared" si="3"/>
        <v>2.5500000000000002E-4</v>
      </c>
      <c r="H51" s="39"/>
      <c r="I51" s="40"/>
      <c r="J51" s="40"/>
      <c r="K51" s="40"/>
      <c r="L51" s="41"/>
    </row>
    <row r="52" spans="2:12" ht="14.1" customHeight="1" x14ac:dyDescent="0.2">
      <c r="B52" s="17" t="s">
        <v>68</v>
      </c>
      <c r="C52" s="83">
        <v>0</v>
      </c>
      <c r="D52" s="18" t="s">
        <v>19</v>
      </c>
      <c r="E52" s="19">
        <v>1.4499999999999999E-3</v>
      </c>
      <c r="F52" s="18" t="s">
        <v>20</v>
      </c>
      <c r="G52" s="20" t="str">
        <f t="shared" si="3"/>
        <v/>
      </c>
      <c r="H52" s="39"/>
      <c r="I52" s="40"/>
      <c r="J52" s="40"/>
      <c r="K52" s="40"/>
      <c r="L52" s="41"/>
    </row>
    <row r="53" spans="2:12" ht="14.1" customHeight="1" x14ac:dyDescent="0.2">
      <c r="B53" s="76" t="s">
        <v>69</v>
      </c>
      <c r="C53" s="85">
        <v>0</v>
      </c>
      <c r="D53" s="73" t="s">
        <v>19</v>
      </c>
      <c r="E53" s="77">
        <v>1.2999999999999999E-3</v>
      </c>
      <c r="F53" s="73" t="s">
        <v>20</v>
      </c>
      <c r="G53" s="20" t="str">
        <f t="shared" si="3"/>
        <v/>
      </c>
      <c r="H53" s="39"/>
      <c r="I53" s="40"/>
      <c r="J53" s="40"/>
      <c r="K53" s="40"/>
      <c r="L53" s="41"/>
    </row>
    <row r="54" spans="2:12" ht="14.1" customHeight="1" x14ac:dyDescent="0.2">
      <c r="B54" s="17" t="s">
        <v>70</v>
      </c>
      <c r="C54" s="83">
        <v>0</v>
      </c>
      <c r="D54" s="18" t="s">
        <v>19</v>
      </c>
      <c r="E54" s="19">
        <v>4.0000000000000002E-4</v>
      </c>
      <c r="F54" s="18" t="s">
        <v>20</v>
      </c>
      <c r="G54" s="20" t="str">
        <f t="shared" si="3"/>
        <v/>
      </c>
      <c r="H54" s="39"/>
      <c r="I54" s="40"/>
      <c r="J54" s="40"/>
      <c r="K54" s="40"/>
      <c r="L54" s="41"/>
    </row>
    <row r="55" spans="2:12" ht="14.1" customHeight="1" x14ac:dyDescent="0.2">
      <c r="B55" s="17" t="s">
        <v>71</v>
      </c>
      <c r="C55" s="83">
        <v>0</v>
      </c>
      <c r="D55" s="18" t="s">
        <v>19</v>
      </c>
      <c r="E55" s="19">
        <v>2.7000000000000001E-3</v>
      </c>
      <c r="F55" s="18" t="s">
        <v>20</v>
      </c>
      <c r="G55" s="20" t="str">
        <f t="shared" si="3"/>
        <v/>
      </c>
      <c r="H55" s="39"/>
      <c r="I55" s="40"/>
      <c r="J55" s="40"/>
      <c r="K55" s="40"/>
      <c r="L55" s="41"/>
    </row>
    <row r="56" spans="2:12" ht="14.1" customHeight="1" x14ac:dyDescent="0.2">
      <c r="B56" s="17" t="s">
        <v>72</v>
      </c>
      <c r="C56" s="83">
        <v>0</v>
      </c>
      <c r="D56" s="18" t="s">
        <v>19</v>
      </c>
      <c r="E56" s="19">
        <v>1E-3</v>
      </c>
      <c r="F56" s="18" t="s">
        <v>20</v>
      </c>
      <c r="G56" s="20" t="str">
        <f t="shared" si="3"/>
        <v/>
      </c>
      <c r="H56" s="39"/>
      <c r="I56" s="40"/>
      <c r="J56" s="40"/>
      <c r="K56" s="40"/>
      <c r="L56" s="41"/>
    </row>
    <row r="57" spans="2:12" ht="14.1" customHeight="1" x14ac:dyDescent="0.2">
      <c r="B57" s="17" t="s">
        <v>73</v>
      </c>
      <c r="C57" s="83">
        <v>0</v>
      </c>
      <c r="D57" s="18" t="s">
        <v>19</v>
      </c>
      <c r="E57" s="19">
        <v>1E-3</v>
      </c>
      <c r="F57" s="18" t="s">
        <v>20</v>
      </c>
      <c r="G57" s="20" t="str">
        <f t="shared" si="3"/>
        <v/>
      </c>
      <c r="H57" s="39"/>
      <c r="I57" s="40"/>
      <c r="J57" s="40"/>
      <c r="K57" s="40"/>
      <c r="L57" s="41"/>
    </row>
    <row r="58" spans="2:12" ht="14.1" customHeight="1" x14ac:dyDescent="0.2">
      <c r="B58" s="17" t="s">
        <v>74</v>
      </c>
      <c r="C58" s="83">
        <v>0</v>
      </c>
      <c r="D58" s="18" t="s">
        <v>19</v>
      </c>
      <c r="E58" s="19">
        <v>5.0000000000000001E-4</v>
      </c>
      <c r="F58" s="18" t="s">
        <v>20</v>
      </c>
      <c r="G58" s="20" t="str">
        <f t="shared" si="3"/>
        <v/>
      </c>
      <c r="H58" s="39"/>
      <c r="I58" s="40"/>
      <c r="J58" s="40"/>
      <c r="K58" s="40"/>
      <c r="L58" s="41"/>
    </row>
    <row r="59" spans="2:12" ht="14.1" customHeight="1" x14ac:dyDescent="0.2">
      <c r="B59" s="17" t="s">
        <v>75</v>
      </c>
      <c r="C59" s="83">
        <v>0</v>
      </c>
      <c r="D59" s="18" t="s">
        <v>19</v>
      </c>
      <c r="E59" s="19">
        <v>4.4999999999999999E-4</v>
      </c>
      <c r="F59" s="18" t="s">
        <v>20</v>
      </c>
      <c r="G59" s="20" t="str">
        <f>IF(C59&gt;0,PRODUCT(C59,E59),"")</f>
        <v/>
      </c>
      <c r="H59" s="39"/>
      <c r="I59" s="40"/>
      <c r="J59" s="40"/>
      <c r="K59" s="40"/>
      <c r="L59" s="41"/>
    </row>
    <row r="60" spans="2:12" ht="14.1" customHeight="1" x14ac:dyDescent="0.2">
      <c r="B60" s="76" t="s">
        <v>76</v>
      </c>
      <c r="C60" s="83">
        <v>0</v>
      </c>
      <c r="D60" s="18" t="s">
        <v>19</v>
      </c>
      <c r="E60" s="77">
        <v>2.4E-2</v>
      </c>
      <c r="F60" s="18" t="s">
        <v>20</v>
      </c>
      <c r="G60" s="20" t="str">
        <f t="shared" si="3"/>
        <v/>
      </c>
      <c r="H60" s="39"/>
      <c r="I60" s="40"/>
      <c r="J60" s="40"/>
      <c r="K60" s="40"/>
      <c r="L60" s="41"/>
    </row>
    <row r="61" spans="2:12" ht="14.1" customHeight="1" x14ac:dyDescent="0.2">
      <c r="B61" s="86"/>
      <c r="C61" s="258" t="s">
        <v>77</v>
      </c>
      <c r="D61" s="258"/>
      <c r="E61" s="258"/>
      <c r="F61" s="258"/>
      <c r="G61" s="258"/>
      <c r="H61" s="258"/>
      <c r="I61" s="258"/>
      <c r="J61" s="258"/>
      <c r="K61" s="258"/>
      <c r="L61" s="26">
        <v>0.2</v>
      </c>
    </row>
    <row r="62" spans="2:12" ht="14.1" customHeight="1" x14ac:dyDescent="0.2">
      <c r="B62" s="285" t="s">
        <v>78</v>
      </c>
      <c r="C62" s="286"/>
      <c r="D62" s="286"/>
      <c r="E62" s="286"/>
      <c r="F62" s="286"/>
      <c r="G62" s="286"/>
      <c r="H62" s="286"/>
      <c r="I62" s="286"/>
      <c r="J62" s="286"/>
      <c r="K62" s="286"/>
      <c r="L62" s="287"/>
    </row>
    <row r="63" spans="2:12" ht="14.1" customHeight="1" x14ac:dyDescent="0.2">
      <c r="B63" s="17" t="s">
        <v>79</v>
      </c>
      <c r="C63" s="78">
        <v>0</v>
      </c>
      <c r="D63" s="18" t="s">
        <v>19</v>
      </c>
      <c r="E63" s="79">
        <v>0</v>
      </c>
      <c r="F63" s="18" t="s">
        <v>20</v>
      </c>
      <c r="G63" s="27" t="str">
        <f>IF(C63&gt;0,PRODUCT(C63,E63),"")</f>
        <v/>
      </c>
      <c r="H63" s="21">
        <f>C63</f>
        <v>0</v>
      </c>
      <c r="I63" s="18" t="s">
        <v>19</v>
      </c>
      <c r="J63" s="79">
        <v>0</v>
      </c>
      <c r="K63" s="18" t="s">
        <v>20</v>
      </c>
      <c r="L63" s="27" t="str">
        <f>IF(H63&gt;0,PRODUCT(H63,J63),"")</f>
        <v/>
      </c>
    </row>
    <row r="64" spans="2:12" ht="14.1" customHeight="1" x14ac:dyDescent="0.2">
      <c r="B64" s="297" t="s">
        <v>80</v>
      </c>
      <c r="C64" s="298"/>
      <c r="D64" s="298"/>
      <c r="E64" s="298"/>
      <c r="F64" s="298"/>
      <c r="G64" s="298"/>
      <c r="H64" s="298"/>
      <c r="I64" s="298"/>
      <c r="J64" s="298"/>
      <c r="K64" s="298"/>
      <c r="L64" s="299"/>
    </row>
    <row r="65" spans="2:15" ht="14.1" customHeight="1" x14ac:dyDescent="0.2">
      <c r="B65" s="17" t="s">
        <v>76</v>
      </c>
      <c r="C65" s="83">
        <v>0</v>
      </c>
      <c r="D65" s="18" t="s">
        <v>19</v>
      </c>
      <c r="E65" s="19">
        <v>0.04</v>
      </c>
      <c r="F65" s="18" t="s">
        <v>20</v>
      </c>
      <c r="G65" s="20" t="str">
        <f>IF(C65&gt;0,PRODUCT(C65,E65),"")</f>
        <v/>
      </c>
      <c r="H65" s="18">
        <f>C65</f>
        <v>0</v>
      </c>
      <c r="I65" s="18" t="s">
        <v>19</v>
      </c>
      <c r="J65" s="19">
        <v>0.04</v>
      </c>
      <c r="K65" s="18" t="s">
        <v>20</v>
      </c>
      <c r="L65" s="20" t="str">
        <f>IF(H65&gt;0,PRODUCT(H65,J65),"")</f>
        <v/>
      </c>
    </row>
    <row r="66" spans="2:15" ht="14.1" customHeight="1" x14ac:dyDescent="0.2">
      <c r="B66" s="288" t="s">
        <v>81</v>
      </c>
      <c r="C66" s="289"/>
      <c r="D66" s="289"/>
      <c r="E66" s="289"/>
      <c r="F66" s="289"/>
      <c r="G66" s="289"/>
      <c r="H66" s="289"/>
      <c r="I66" s="289"/>
      <c r="J66" s="289"/>
      <c r="K66" s="289"/>
      <c r="L66" s="290"/>
    </row>
    <row r="67" spans="2:15" ht="14.1" customHeight="1" x14ac:dyDescent="0.2">
      <c r="B67" s="17" t="s">
        <v>82</v>
      </c>
      <c r="C67" s="83">
        <v>0</v>
      </c>
      <c r="D67" s="18" t="s">
        <v>19</v>
      </c>
      <c r="E67" s="19">
        <v>1.6999999999999999E-3</v>
      </c>
      <c r="F67" s="18" t="s">
        <v>20</v>
      </c>
      <c r="G67" s="20" t="str">
        <f t="shared" ref="G67:G78" si="4">IF(C67&gt;0,PRODUCT(C67,E67),"")</f>
        <v/>
      </c>
      <c r="H67" s="18">
        <f t="shared" ref="H67:H78" si="5">C67</f>
        <v>0</v>
      </c>
      <c r="I67" s="18" t="s">
        <v>19</v>
      </c>
      <c r="J67" s="19">
        <v>7.0000000000000001E-3</v>
      </c>
      <c r="K67" s="18" t="s">
        <v>20</v>
      </c>
      <c r="L67" s="20" t="str">
        <f t="shared" ref="L67:L78" si="6">IF(H67&gt;0,PRODUCT(H67,J67),"")</f>
        <v/>
      </c>
    </row>
    <row r="68" spans="2:15" ht="14.1" customHeight="1" x14ac:dyDescent="0.2">
      <c r="B68" s="17" t="s">
        <v>83</v>
      </c>
      <c r="C68" s="83">
        <v>0</v>
      </c>
      <c r="D68" s="18" t="s">
        <v>19</v>
      </c>
      <c r="E68" s="19">
        <v>8.0000000000000002E-3</v>
      </c>
      <c r="F68" s="18" t="s">
        <v>20</v>
      </c>
      <c r="G68" s="20" t="str">
        <f t="shared" si="4"/>
        <v/>
      </c>
      <c r="H68" s="18">
        <f t="shared" si="5"/>
        <v>0</v>
      </c>
      <c r="I68" s="18" t="s">
        <v>19</v>
      </c>
      <c r="J68" s="19">
        <v>0.02</v>
      </c>
      <c r="K68" s="18" t="s">
        <v>20</v>
      </c>
      <c r="L68" s="20" t="str">
        <f t="shared" si="6"/>
        <v/>
      </c>
    </row>
    <row r="69" spans="2:15" ht="14.1" customHeight="1" x14ac:dyDescent="0.2">
      <c r="B69" s="17" t="s">
        <v>84</v>
      </c>
      <c r="C69" s="83">
        <v>0</v>
      </c>
      <c r="D69" s="18" t="s">
        <v>19</v>
      </c>
      <c r="E69" s="19">
        <v>1.2E-2</v>
      </c>
      <c r="F69" s="18" t="s">
        <v>20</v>
      </c>
      <c r="G69" s="20" t="str">
        <f t="shared" si="4"/>
        <v/>
      </c>
      <c r="H69" s="18">
        <f t="shared" si="5"/>
        <v>0</v>
      </c>
      <c r="I69" s="18" t="s">
        <v>19</v>
      </c>
      <c r="J69" s="19">
        <v>0.09</v>
      </c>
      <c r="K69" s="18" t="s">
        <v>20</v>
      </c>
      <c r="L69" s="20" t="str">
        <f t="shared" si="6"/>
        <v/>
      </c>
      <c r="O69" s="207"/>
    </row>
    <row r="70" spans="2:15" ht="14.1" customHeight="1" x14ac:dyDescent="0.2">
      <c r="B70" s="17" t="s">
        <v>85</v>
      </c>
      <c r="C70" s="83">
        <v>0</v>
      </c>
      <c r="D70" s="18" t="s">
        <v>19</v>
      </c>
      <c r="E70" s="19">
        <v>0.05</v>
      </c>
      <c r="F70" s="18" t="s">
        <v>20</v>
      </c>
      <c r="G70" s="20" t="str">
        <f t="shared" si="4"/>
        <v/>
      </c>
      <c r="H70" s="18">
        <f t="shared" si="5"/>
        <v>0</v>
      </c>
      <c r="I70" s="18" t="s">
        <v>19</v>
      </c>
      <c r="J70" s="19">
        <v>0.27</v>
      </c>
      <c r="K70" s="18" t="s">
        <v>20</v>
      </c>
      <c r="L70" s="20" t="str">
        <f t="shared" si="6"/>
        <v/>
      </c>
      <c r="O70" s="207"/>
    </row>
    <row r="71" spans="2:15" ht="14.1" customHeight="1" x14ac:dyDescent="0.2">
      <c r="B71" s="17" t="s">
        <v>86</v>
      </c>
      <c r="C71" s="83">
        <v>0</v>
      </c>
      <c r="D71" s="18" t="s">
        <v>19</v>
      </c>
      <c r="E71" s="19">
        <v>5.0000000000000001E-4</v>
      </c>
      <c r="F71" s="18" t="s">
        <v>20</v>
      </c>
      <c r="G71" s="20" t="str">
        <f t="shared" si="4"/>
        <v/>
      </c>
      <c r="H71" s="18">
        <f t="shared" si="5"/>
        <v>0</v>
      </c>
      <c r="I71" s="18" t="s">
        <v>19</v>
      </c>
      <c r="J71" s="19">
        <v>3.5000000000000003E-2</v>
      </c>
      <c r="K71" s="18" t="s">
        <v>20</v>
      </c>
      <c r="L71" s="20" t="str">
        <f t="shared" si="6"/>
        <v/>
      </c>
      <c r="O71" s="207"/>
    </row>
    <row r="72" spans="2:15" ht="14.1" customHeight="1" x14ac:dyDescent="0.2">
      <c r="B72" s="17" t="s">
        <v>87</v>
      </c>
      <c r="C72" s="83">
        <v>0</v>
      </c>
      <c r="D72" s="18" t="s">
        <v>19</v>
      </c>
      <c r="E72" s="19">
        <v>1E-3</v>
      </c>
      <c r="F72" s="18" t="s">
        <v>20</v>
      </c>
      <c r="G72" s="20" t="str">
        <f>IF(C72&gt;0,PRODUCT(C72,E72),"")</f>
        <v/>
      </c>
      <c r="H72" s="18">
        <f>C72</f>
        <v>0</v>
      </c>
      <c r="I72" s="18" t="s">
        <v>19</v>
      </c>
      <c r="J72" s="19">
        <v>0.125</v>
      </c>
      <c r="K72" s="18" t="s">
        <v>20</v>
      </c>
      <c r="L72" s="20" t="str">
        <f>IF(H72&gt;0,PRODUCT(H72,J72),"")</f>
        <v/>
      </c>
      <c r="O72" s="207"/>
    </row>
    <row r="73" spans="2:15" ht="14.1" customHeight="1" x14ac:dyDescent="0.2">
      <c r="B73" s="214" t="s">
        <v>88</v>
      </c>
      <c r="C73" s="215"/>
      <c r="D73" s="215"/>
      <c r="E73" s="215"/>
      <c r="F73" s="215"/>
      <c r="G73" s="215"/>
      <c r="H73" s="215"/>
      <c r="I73" s="215"/>
      <c r="J73" s="215"/>
      <c r="K73" s="215"/>
      <c r="L73" s="216"/>
      <c r="O73" s="207"/>
    </row>
    <row r="74" spans="2:15" ht="14.1" customHeight="1" x14ac:dyDescent="0.2">
      <c r="B74" s="93"/>
      <c r="C74" s="83">
        <v>0</v>
      </c>
      <c r="D74" s="18" t="s">
        <v>19</v>
      </c>
      <c r="E74" s="94">
        <v>0</v>
      </c>
      <c r="F74" s="18" t="s">
        <v>20</v>
      </c>
      <c r="G74" s="20" t="str">
        <f t="shared" si="4"/>
        <v/>
      </c>
      <c r="H74" s="21">
        <f t="shared" si="5"/>
        <v>0</v>
      </c>
      <c r="I74" s="18" t="s">
        <v>19</v>
      </c>
      <c r="J74" s="94">
        <v>0</v>
      </c>
      <c r="K74" s="18" t="s">
        <v>20</v>
      </c>
      <c r="L74" s="20" t="str">
        <f t="shared" si="6"/>
        <v/>
      </c>
      <c r="O74" s="207"/>
    </row>
    <row r="75" spans="2:15" ht="14.1" customHeight="1" x14ac:dyDescent="0.2">
      <c r="B75" s="93"/>
      <c r="C75" s="83">
        <v>0</v>
      </c>
      <c r="D75" s="18" t="s">
        <v>19</v>
      </c>
      <c r="E75" s="94">
        <v>0</v>
      </c>
      <c r="F75" s="18" t="s">
        <v>20</v>
      </c>
      <c r="G75" s="20" t="str">
        <f t="shared" si="4"/>
        <v/>
      </c>
      <c r="H75" s="21">
        <f t="shared" si="5"/>
        <v>0</v>
      </c>
      <c r="I75" s="18" t="s">
        <v>19</v>
      </c>
      <c r="J75" s="94">
        <v>0</v>
      </c>
      <c r="K75" s="18" t="s">
        <v>20</v>
      </c>
      <c r="L75" s="20" t="str">
        <f t="shared" si="6"/>
        <v/>
      </c>
      <c r="O75" s="207"/>
    </row>
    <row r="76" spans="2:15" ht="14.1" customHeight="1" x14ac:dyDescent="0.2">
      <c r="B76" s="93"/>
      <c r="C76" s="83">
        <v>0</v>
      </c>
      <c r="D76" s="18" t="s">
        <v>19</v>
      </c>
      <c r="E76" s="94">
        <v>0</v>
      </c>
      <c r="F76" s="18" t="s">
        <v>20</v>
      </c>
      <c r="G76" s="20" t="str">
        <f t="shared" si="4"/>
        <v/>
      </c>
      <c r="H76" s="21">
        <f t="shared" si="5"/>
        <v>0</v>
      </c>
      <c r="I76" s="18" t="s">
        <v>19</v>
      </c>
      <c r="J76" s="94">
        <v>0</v>
      </c>
      <c r="K76" s="18" t="s">
        <v>20</v>
      </c>
      <c r="L76" s="20" t="str">
        <f t="shared" si="6"/>
        <v/>
      </c>
    </row>
    <row r="77" spans="2:15" ht="14.1" customHeight="1" x14ac:dyDescent="0.2">
      <c r="B77" s="93"/>
      <c r="C77" s="83">
        <v>0</v>
      </c>
      <c r="D77" s="18" t="s">
        <v>19</v>
      </c>
      <c r="E77" s="94">
        <v>0</v>
      </c>
      <c r="F77" s="18" t="s">
        <v>20</v>
      </c>
      <c r="G77" s="20" t="str">
        <f t="shared" si="4"/>
        <v/>
      </c>
      <c r="H77" s="21">
        <f t="shared" si="5"/>
        <v>0</v>
      </c>
      <c r="I77" s="18" t="s">
        <v>19</v>
      </c>
      <c r="J77" s="94">
        <v>0</v>
      </c>
      <c r="K77" s="18" t="s">
        <v>20</v>
      </c>
      <c r="L77" s="20" t="str">
        <f t="shared" si="6"/>
        <v/>
      </c>
    </row>
    <row r="78" spans="2:15" ht="14.1" customHeight="1" x14ac:dyDescent="0.2">
      <c r="B78" s="93"/>
      <c r="C78" s="83">
        <v>0</v>
      </c>
      <c r="D78" s="18" t="s">
        <v>19</v>
      </c>
      <c r="E78" s="94">
        <v>0</v>
      </c>
      <c r="F78" s="18" t="s">
        <v>20</v>
      </c>
      <c r="G78" s="81" t="str">
        <f t="shared" si="4"/>
        <v/>
      </c>
      <c r="H78" s="21">
        <f t="shared" si="5"/>
        <v>0</v>
      </c>
      <c r="I78" s="18" t="s">
        <v>19</v>
      </c>
      <c r="J78" s="94">
        <v>0</v>
      </c>
      <c r="K78" s="18" t="s">
        <v>20</v>
      </c>
      <c r="L78" s="20" t="str">
        <f t="shared" si="6"/>
        <v/>
      </c>
    </row>
    <row r="79" spans="2:15" ht="14.1" customHeight="1" x14ac:dyDescent="0.2">
      <c r="B79" s="214" t="s">
        <v>89</v>
      </c>
      <c r="C79" s="215"/>
      <c r="D79" s="215"/>
      <c r="E79" s="215"/>
      <c r="F79" s="215"/>
      <c r="G79" s="215"/>
      <c r="H79" s="215"/>
      <c r="I79" s="215"/>
      <c r="J79" s="215"/>
      <c r="K79" s="215"/>
      <c r="L79" s="216"/>
      <c r="M79" s="90"/>
    </row>
    <row r="80" spans="2:15" ht="14.1" customHeight="1" x14ac:dyDescent="0.2">
      <c r="B80" s="17" t="s">
        <v>90</v>
      </c>
      <c r="C80" s="49"/>
      <c r="D80" s="50"/>
      <c r="E80" s="51">
        <f>G126</f>
        <v>0</v>
      </c>
      <c r="F80" s="23" t="s">
        <v>20</v>
      </c>
      <c r="G80" s="24" t="str">
        <f>IF(E80&gt;0,E80,"")</f>
        <v/>
      </c>
      <c r="H80" s="49"/>
      <c r="I80" s="50"/>
      <c r="J80" s="51">
        <f>L126</f>
        <v>0.55699999999999994</v>
      </c>
      <c r="K80" s="23" t="s">
        <v>20</v>
      </c>
      <c r="L80" s="24">
        <f>IF(J80&gt;0,J80,"")</f>
        <v>0.55699999999999994</v>
      </c>
    </row>
    <row r="81" spans="2:12" ht="14.1" customHeight="1" x14ac:dyDescent="0.2">
      <c r="B81" s="17" t="s">
        <v>91</v>
      </c>
      <c r="C81" s="52"/>
      <c r="D81" s="53"/>
      <c r="E81" s="54">
        <f>G140</f>
        <v>0</v>
      </c>
      <c r="F81" s="42" t="s">
        <v>20</v>
      </c>
      <c r="G81" s="55" t="str">
        <f>IF(E81&gt;0,E81,"")</f>
        <v/>
      </c>
      <c r="H81" s="52"/>
      <c r="I81" s="53"/>
      <c r="J81" s="54">
        <f>L140</f>
        <v>0.63900000000000001</v>
      </c>
      <c r="K81" s="42" t="s">
        <v>20</v>
      </c>
      <c r="L81" s="55">
        <f>IF(J81&gt;0,J81,"")</f>
        <v>0.63900000000000001</v>
      </c>
    </row>
    <row r="82" spans="2:12" ht="14.1" customHeight="1" x14ac:dyDescent="0.2">
      <c r="B82" s="93" t="s">
        <v>92</v>
      </c>
      <c r="C82" s="83">
        <v>0</v>
      </c>
      <c r="D82" s="18" t="s">
        <v>19</v>
      </c>
      <c r="E82" s="19">
        <v>0</v>
      </c>
      <c r="F82" s="18" t="s">
        <v>20</v>
      </c>
      <c r="G82" s="81" t="str">
        <f>IF(C82&gt;0,PRODUCT(C82,E82),"")</f>
        <v/>
      </c>
      <c r="H82" s="21">
        <f>C82</f>
        <v>0</v>
      </c>
      <c r="I82" s="18" t="s">
        <v>19</v>
      </c>
      <c r="J82" s="19">
        <v>2.1700000000000001E-2</v>
      </c>
      <c r="K82" s="18" t="s">
        <v>20</v>
      </c>
      <c r="L82" s="20" t="str">
        <f>IF(H82&gt;0,PRODUCT(H82,J82),"")</f>
        <v/>
      </c>
    </row>
    <row r="83" spans="2:12" ht="15.75" customHeight="1" x14ac:dyDescent="0.2">
      <c r="B83" s="310" t="s">
        <v>93</v>
      </c>
      <c r="C83" s="311"/>
      <c r="D83" s="311"/>
      <c r="E83" s="311"/>
      <c r="F83" s="312"/>
      <c r="G83" s="1">
        <f>SUM(G9:G22,G24:G82)</f>
        <v>0.25640499999999999</v>
      </c>
      <c r="H83" s="211" t="s">
        <v>94</v>
      </c>
      <c r="I83" s="212"/>
      <c r="J83" s="212"/>
      <c r="K83" s="213"/>
      <c r="L83" s="103">
        <f>SUM(L9:L22,L61:L82)</f>
        <v>1.8339999999999999</v>
      </c>
    </row>
    <row r="84" spans="2:12" x14ac:dyDescent="0.2">
      <c r="B84" s="2"/>
      <c r="C84" s="2"/>
      <c r="D84" s="2"/>
      <c r="E84" s="3"/>
      <c r="F84" s="3"/>
      <c r="G84" s="2"/>
    </row>
    <row r="85" spans="2:12" x14ac:dyDescent="0.2">
      <c r="H85" s="56"/>
      <c r="I85" s="56"/>
    </row>
    <row r="86" spans="2:12" ht="38.25" customHeight="1" x14ac:dyDescent="0.2">
      <c r="B86" s="57"/>
      <c r="C86" s="247" t="s">
        <v>2</v>
      </c>
      <c r="D86" s="247"/>
      <c r="E86" s="247"/>
      <c r="F86" s="247"/>
      <c r="G86" s="247"/>
      <c r="H86" s="247"/>
      <c r="I86" s="247"/>
      <c r="J86" s="247"/>
      <c r="K86" s="247"/>
      <c r="L86" s="248"/>
    </row>
    <row r="87" spans="2:12" ht="12.75" customHeight="1" x14ac:dyDescent="0.2">
      <c r="B87" s="313" t="s">
        <v>95</v>
      </c>
      <c r="C87" s="314"/>
      <c r="D87" s="314"/>
      <c r="E87" s="314"/>
      <c r="F87" s="314"/>
      <c r="G87" s="314"/>
      <c r="H87" s="314"/>
      <c r="I87" s="314"/>
      <c r="J87" s="314"/>
      <c r="K87" s="314"/>
      <c r="L87" s="315"/>
    </row>
    <row r="88" spans="2:12" ht="11.25" customHeight="1" x14ac:dyDescent="0.2"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8"/>
    </row>
    <row r="89" spans="2:12" ht="3.75" customHeight="1" x14ac:dyDescent="0.2">
      <c r="B89" s="87"/>
      <c r="C89" s="87"/>
      <c r="D89" s="87"/>
      <c r="E89" s="87"/>
      <c r="F89" s="87"/>
      <c r="G89" s="87"/>
      <c r="H89" s="88"/>
      <c r="I89" s="88"/>
      <c r="J89" s="182"/>
      <c r="K89" s="182"/>
      <c r="L89" s="182"/>
    </row>
    <row r="90" spans="2:12" ht="13.5" customHeight="1" x14ac:dyDescent="0.2">
      <c r="B90" s="268"/>
      <c r="C90" s="269"/>
      <c r="D90" s="269"/>
      <c r="E90" s="180"/>
      <c r="F90" s="180"/>
      <c r="G90" s="58"/>
      <c r="H90" s="300" t="s">
        <v>96</v>
      </c>
      <c r="I90" s="301"/>
      <c r="J90" s="301"/>
      <c r="K90" s="301"/>
      <c r="L90" s="301"/>
    </row>
    <row r="91" spans="2:12" x14ac:dyDescent="0.2">
      <c r="B91" s="270"/>
      <c r="C91" s="271"/>
      <c r="D91" s="271"/>
      <c r="E91" s="302"/>
      <c r="F91" s="302"/>
      <c r="G91" s="303"/>
      <c r="H91" s="304" t="s">
        <v>5</v>
      </c>
      <c r="I91" s="305"/>
      <c r="J91" s="305"/>
      <c r="K91" s="305"/>
      <c r="L91" s="306"/>
    </row>
    <row r="92" spans="2:12" x14ac:dyDescent="0.2">
      <c r="B92" s="249" t="s">
        <v>97</v>
      </c>
      <c r="C92" s="250"/>
      <c r="D92" s="251"/>
      <c r="E92" s="252">
        <f>G83</f>
        <v>0.25640499999999999</v>
      </c>
      <c r="F92" s="253"/>
      <c r="G92" s="254"/>
      <c r="H92" s="59" t="s">
        <v>19</v>
      </c>
      <c r="I92" s="266">
        <f>VLOOKUP(H91,AC5:AD9,2,FALSE)</f>
        <v>24</v>
      </c>
      <c r="J92" s="267"/>
      <c r="K92" s="189" t="s">
        <v>20</v>
      </c>
      <c r="L92" s="60">
        <f>E92*I92</f>
        <v>6.1537199999999999</v>
      </c>
    </row>
    <row r="93" spans="2:12" x14ac:dyDescent="0.2">
      <c r="B93" s="268"/>
      <c r="C93" s="269"/>
      <c r="D93" s="269"/>
      <c r="E93" s="272"/>
      <c r="F93" s="272"/>
      <c r="G93" s="273"/>
      <c r="H93" s="274" t="s">
        <v>98</v>
      </c>
      <c r="I93" s="275"/>
      <c r="J93" s="275"/>
      <c r="K93" s="275"/>
      <c r="L93" s="276"/>
    </row>
    <row r="94" spans="2:12" x14ac:dyDescent="0.2">
      <c r="B94" s="270"/>
      <c r="C94" s="271"/>
      <c r="D94" s="271"/>
      <c r="E94" s="277"/>
      <c r="F94" s="277"/>
      <c r="G94" s="278"/>
      <c r="H94" s="279" t="s">
        <v>4</v>
      </c>
      <c r="I94" s="280"/>
      <c r="J94" s="280"/>
      <c r="K94" s="280"/>
      <c r="L94" s="281"/>
    </row>
    <row r="95" spans="2:12" x14ac:dyDescent="0.2">
      <c r="B95" s="249" t="s">
        <v>99</v>
      </c>
      <c r="C95" s="250"/>
      <c r="D95" s="251"/>
      <c r="E95" s="252">
        <f>L83</f>
        <v>1.8339999999999999</v>
      </c>
      <c r="F95" s="253"/>
      <c r="G95" s="254"/>
      <c r="H95" s="61" t="s">
        <v>19</v>
      </c>
      <c r="I95" s="255">
        <f>VLOOKUP(H94,Z5:AA17,2,FALSE)</f>
        <v>8.4000000000000005E-2</v>
      </c>
      <c r="J95" s="256"/>
      <c r="K95" s="189" t="s">
        <v>20</v>
      </c>
      <c r="L95" s="60">
        <f>E95*I95</f>
        <v>0.154056</v>
      </c>
    </row>
    <row r="96" spans="2:12" ht="23.25" customHeight="1" x14ac:dyDescent="0.2">
      <c r="B96" s="211" t="s">
        <v>100</v>
      </c>
      <c r="C96" s="212"/>
      <c r="D96" s="212"/>
      <c r="E96" s="212"/>
      <c r="F96" s="212"/>
      <c r="G96" s="212"/>
      <c r="H96" s="212"/>
      <c r="I96" s="212"/>
      <c r="J96" s="212"/>
      <c r="K96" s="213"/>
      <c r="L96" s="5">
        <f>(L92+L95)</f>
        <v>6.3077759999999996</v>
      </c>
    </row>
    <row r="97" spans="2:12" ht="13.5" customHeight="1" x14ac:dyDescent="0.2">
      <c r="B97" s="257" t="s">
        <v>101</v>
      </c>
      <c r="C97" s="258"/>
      <c r="D97" s="258"/>
      <c r="E97" s="258"/>
      <c r="F97" s="258"/>
      <c r="G97" s="259"/>
      <c r="H97" s="260">
        <v>1.2</v>
      </c>
      <c r="I97" s="261"/>
      <c r="J97" s="262"/>
      <c r="K97" s="6" t="s">
        <v>20</v>
      </c>
      <c r="L97" s="62">
        <f>H97</f>
        <v>1.2</v>
      </c>
    </row>
    <row r="98" spans="2:12" ht="22.5" customHeight="1" x14ac:dyDescent="0.2">
      <c r="B98" s="198" t="s">
        <v>102</v>
      </c>
      <c r="C98" s="199"/>
      <c r="D98" s="199"/>
      <c r="E98" s="199"/>
      <c r="F98" s="199"/>
      <c r="G98" s="199"/>
      <c r="H98" s="199"/>
      <c r="I98" s="199"/>
      <c r="J98" s="199"/>
      <c r="K98" s="200"/>
      <c r="L98" s="63">
        <f>(L96*L97)</f>
        <v>7.5693311999999988</v>
      </c>
    </row>
    <row r="99" spans="2:12" ht="9.75" customHeight="1" x14ac:dyDescent="0.2">
      <c r="B99" s="7"/>
      <c r="C99" s="7"/>
      <c r="D99" s="7"/>
      <c r="E99" s="7"/>
      <c r="F99" s="7"/>
      <c r="G99" s="7"/>
      <c r="H99" s="7"/>
      <c r="I99" s="7"/>
      <c r="J99" s="7"/>
      <c r="K99" s="7"/>
      <c r="L99" s="64"/>
    </row>
    <row r="100" spans="2:12" ht="17.25" customHeight="1" x14ac:dyDescent="0.2">
      <c r="B100" s="201" t="s">
        <v>103</v>
      </c>
      <c r="C100" s="202"/>
      <c r="D100" s="202"/>
      <c r="E100" s="202"/>
      <c r="F100" s="202"/>
      <c r="G100" s="203"/>
      <c r="H100" s="204" t="str">
        <f>IF(L98&lt;=7,"BAT-1270 - 7AH Batteries",IF(L98&lt;=12,"BAT-12120 - 12AH Batteries",IF(L98&lt;=18,"BAT-12180 - 18AH Batteries",IF(L98&lt;=26,"BAT-12260 - 26AH Batteries",IF(L98&lt;=55,"BAT-12550 - 55AH Batteries",IF(L98&lt;=100,"BAT-121000 - 100AH Batteries","No recomendation for battery."))))))</f>
        <v>BAT-12120 - 12AH Batteries</v>
      </c>
      <c r="I100" s="205"/>
      <c r="J100" s="205"/>
      <c r="K100" s="205"/>
      <c r="L100" s="206"/>
    </row>
    <row r="101" spans="2:12" ht="10.5" customHeight="1" x14ac:dyDescent="0.2">
      <c r="B101" s="65"/>
      <c r="C101" s="65"/>
      <c r="D101" s="65"/>
      <c r="E101" s="65"/>
      <c r="F101" s="65"/>
      <c r="G101" s="65"/>
      <c r="H101" s="66"/>
      <c r="I101" s="67"/>
      <c r="J101" s="68"/>
      <c r="K101" s="7"/>
      <c r="L101" s="65"/>
    </row>
    <row r="102" spans="2:12" x14ac:dyDescent="0.2">
      <c r="B102" s="229" t="s">
        <v>104</v>
      </c>
      <c r="C102" s="230"/>
      <c r="D102" s="230"/>
      <c r="E102" s="230"/>
      <c r="F102" s="230"/>
      <c r="G102" s="231"/>
      <c r="H102" s="232"/>
      <c r="I102" s="233"/>
      <c r="J102" s="233"/>
      <c r="K102" s="233"/>
      <c r="L102" s="234"/>
    </row>
    <row r="103" spans="2:12" x14ac:dyDescent="0.2">
      <c r="B103" s="235" t="str">
        <f>IF(L98&lt;=18,"The batteries can be charged by the ES-50X Charger.",IF(L98&lt;=75,"The batteries will require a CHG-75 External Battery Charger.",IF(L98&lt;=120,"The batteries will require a CHG-120F External Battery Charger.","This system will require multiple External Battery Chargers.")))</f>
        <v>The batteries can be charged by the ES-50X Charger.</v>
      </c>
      <c r="C103" s="236"/>
      <c r="D103" s="236"/>
      <c r="E103" s="236"/>
      <c r="F103" s="236"/>
      <c r="G103" s="236"/>
      <c r="H103" s="236"/>
      <c r="I103" s="236"/>
      <c r="J103" s="236"/>
      <c r="K103" s="236"/>
      <c r="L103" s="237"/>
    </row>
    <row r="104" spans="2:12" x14ac:dyDescent="0.2">
      <c r="B104" s="235" t="str">
        <f>IF(ROUNDUP(L98,0)&lt;=18,"The batteries can be housed in the ES-50X Cabinet.",IF(ROUNDUP(L98,0)&lt;=26,"You will need a BB-26 Backbox for these batteries.",IF(ROUNDUP(L98,0)&lt;=55,"You will need a BB-55 Backbox for these batteries.","You will need multiple BB-55 Backboxes for these batteries.")))</f>
        <v>The batteries can be housed in the ES-50X Cabinet.</v>
      </c>
      <c r="C104" s="236"/>
      <c r="D104" s="236"/>
      <c r="E104" s="236"/>
      <c r="F104" s="236"/>
      <c r="G104" s="236"/>
      <c r="H104" s="236"/>
      <c r="I104" s="236"/>
      <c r="J104" s="236"/>
      <c r="K104" s="236"/>
      <c r="L104" s="237"/>
    </row>
    <row r="105" spans="2:12" x14ac:dyDescent="0.2">
      <c r="B105" s="8"/>
      <c r="C105" s="9"/>
      <c r="D105" s="9"/>
      <c r="E105" s="10"/>
      <c r="F105" s="11"/>
      <c r="G105" s="12"/>
      <c r="H105" s="69"/>
      <c r="I105" s="69"/>
      <c r="J105" s="69"/>
      <c r="K105" s="69"/>
      <c r="L105" s="69"/>
    </row>
    <row r="106" spans="2:12" x14ac:dyDescent="0.2">
      <c r="B106" s="229" t="s">
        <v>105</v>
      </c>
      <c r="C106" s="230"/>
      <c r="D106" s="230"/>
      <c r="E106" s="230"/>
      <c r="F106" s="230"/>
      <c r="G106" s="231"/>
      <c r="H106" s="238"/>
      <c r="I106" s="239"/>
      <c r="J106" s="239"/>
      <c r="K106" s="239"/>
      <c r="L106" s="240"/>
    </row>
    <row r="107" spans="2:12" x14ac:dyDescent="0.2">
      <c r="B107" s="226" t="str">
        <f>IF(J80="","NAC#1 current is within the limitations of the circuit.",IF(J80&gt;2.5,"**THE CURRENT FOR NAC#1 EXCEEDS THE MAX. OUTPUT OF THE CIRCUIT**","NAC#1 current is within the limitations of the circuit."))</f>
        <v>NAC#1 current is within the limitations of the circuit.</v>
      </c>
      <c r="C107" s="227"/>
      <c r="D107" s="227"/>
      <c r="E107" s="227"/>
      <c r="F107" s="227"/>
      <c r="G107" s="227"/>
      <c r="H107" s="227"/>
      <c r="I107" s="227"/>
      <c r="J107" s="227"/>
      <c r="K107" s="227"/>
      <c r="L107" s="228"/>
    </row>
    <row r="108" spans="2:12" x14ac:dyDescent="0.2">
      <c r="B108" s="226" t="str">
        <f>IF(J81="","NAC#2 current is within the limitations of the circuit.",IF(J81&gt;2.5,"**THE CURRENT FOR NAC#2 EXCEEDS THE MAX. OUTPUT OF THE CIRCUIT**","NAC#2 current is within the limitations of the circuit."))</f>
        <v>NAC#2 current is within the limitations of the circuit.</v>
      </c>
      <c r="C108" s="227"/>
      <c r="D108" s="227"/>
      <c r="E108" s="227"/>
      <c r="F108" s="227"/>
      <c r="G108" s="227"/>
      <c r="H108" s="227"/>
      <c r="I108" s="227"/>
      <c r="J108" s="227"/>
      <c r="K108" s="227"/>
      <c r="L108" s="228"/>
    </row>
    <row r="109" spans="2:12" x14ac:dyDescent="0.2">
      <c r="B109" s="241" t="s">
        <v>106</v>
      </c>
      <c r="C109" s="242"/>
      <c r="D109" s="242"/>
      <c r="E109" s="242"/>
      <c r="F109" s="242"/>
      <c r="G109" s="242"/>
      <c r="H109" s="242"/>
      <c r="I109" s="242"/>
      <c r="J109" s="242"/>
      <c r="K109" s="242"/>
      <c r="L109" s="243"/>
    </row>
    <row r="110" spans="2:12" x14ac:dyDescent="0.2">
      <c r="B110" s="244" t="str">
        <f>IF(L83&gt;2.7,"**TOTAL ALARM LOAD EXCEEDS PANEL LIMITATIONS OF 2.7Amps**","The required output current is within the panel's limitations")</f>
        <v>The required output current is within the panel's limitations</v>
      </c>
      <c r="C110" s="245"/>
      <c r="D110" s="245"/>
      <c r="E110" s="245"/>
      <c r="F110" s="245"/>
      <c r="G110" s="245"/>
      <c r="H110" s="245"/>
      <c r="I110" s="245"/>
      <c r="J110" s="245"/>
      <c r="K110" s="245"/>
      <c r="L110" s="246"/>
    </row>
    <row r="113" spans="2:12" ht="39" customHeight="1" x14ac:dyDescent="0.2">
      <c r="B113" s="70"/>
      <c r="C113" s="247" t="s">
        <v>107</v>
      </c>
      <c r="D113" s="247"/>
      <c r="E113" s="247"/>
      <c r="F113" s="247"/>
      <c r="G113" s="247"/>
      <c r="H113" s="247"/>
      <c r="I113" s="247"/>
      <c r="J113" s="247"/>
      <c r="K113" s="247"/>
      <c r="L113" s="248"/>
    </row>
    <row r="114" spans="2:12" ht="14.1" customHeight="1" x14ac:dyDescent="0.2">
      <c r="B114" s="223" t="s">
        <v>90</v>
      </c>
      <c r="C114" s="224"/>
      <c r="D114" s="224"/>
      <c r="E114" s="224"/>
      <c r="F114" s="224"/>
      <c r="G114" s="224"/>
      <c r="H114" s="224"/>
      <c r="I114" s="224"/>
      <c r="J114" s="224"/>
      <c r="K114" s="224"/>
      <c r="L114" s="225"/>
    </row>
    <row r="115" spans="2:12" ht="14.1" customHeight="1" x14ac:dyDescent="0.2">
      <c r="B115" s="89" t="s">
        <v>12</v>
      </c>
      <c r="C115" s="15" t="s">
        <v>13</v>
      </c>
      <c r="D115" s="217" t="s">
        <v>108</v>
      </c>
      <c r="E115" s="218"/>
      <c r="F115" s="219"/>
      <c r="G115" s="15" t="s">
        <v>15</v>
      </c>
      <c r="H115" s="15" t="s">
        <v>13</v>
      </c>
      <c r="I115" s="220" t="s">
        <v>109</v>
      </c>
      <c r="J115" s="221"/>
      <c r="K115" s="222"/>
      <c r="L115" s="16" t="s">
        <v>15</v>
      </c>
    </row>
    <row r="116" spans="2:12" ht="14.1" customHeight="1" x14ac:dyDescent="0.2">
      <c r="B116" s="97" t="s">
        <v>110</v>
      </c>
      <c r="C116" s="100">
        <v>3</v>
      </c>
      <c r="D116" s="42" t="s">
        <v>19</v>
      </c>
      <c r="E116" s="96">
        <v>0</v>
      </c>
      <c r="F116" s="42" t="s">
        <v>20</v>
      </c>
      <c r="G116" s="55">
        <f t="shared" ref="G116:G125" si="7">IF(C116&gt;0,PRODUCT(C116,E116),"")</f>
        <v>0</v>
      </c>
      <c r="H116" s="71">
        <f t="shared" ref="H116:H125" si="8">C116</f>
        <v>3</v>
      </c>
      <c r="I116" s="42" t="s">
        <v>19</v>
      </c>
      <c r="J116" s="96">
        <v>4.2999999999999997E-2</v>
      </c>
      <c r="K116" s="42" t="s">
        <v>20</v>
      </c>
      <c r="L116" s="55">
        <f t="shared" ref="L116:L125" si="9">IF(H116&gt;0,PRODUCT(H116,J116),"")</f>
        <v>0.129</v>
      </c>
    </row>
    <row r="117" spans="2:12" ht="14.1" customHeight="1" x14ac:dyDescent="0.2">
      <c r="B117" s="93" t="s">
        <v>111</v>
      </c>
      <c r="C117" s="83">
        <v>1</v>
      </c>
      <c r="D117" s="18" t="s">
        <v>19</v>
      </c>
      <c r="E117" s="94">
        <v>0</v>
      </c>
      <c r="F117" s="18" t="s">
        <v>20</v>
      </c>
      <c r="G117" s="20">
        <f t="shared" si="7"/>
        <v>0</v>
      </c>
      <c r="H117" s="21">
        <f t="shared" si="8"/>
        <v>1</v>
      </c>
      <c r="I117" s="18" t="s">
        <v>19</v>
      </c>
      <c r="J117" s="94">
        <v>5.3999999999999999E-2</v>
      </c>
      <c r="K117" s="18" t="s">
        <v>20</v>
      </c>
      <c r="L117" s="20">
        <f t="shared" si="9"/>
        <v>5.3999999999999999E-2</v>
      </c>
    </row>
    <row r="118" spans="2:12" ht="14.1" customHeight="1" x14ac:dyDescent="0.2">
      <c r="B118" s="93" t="s">
        <v>112</v>
      </c>
      <c r="C118" s="83">
        <v>1</v>
      </c>
      <c r="D118" s="18" t="s">
        <v>19</v>
      </c>
      <c r="E118" s="94">
        <v>0</v>
      </c>
      <c r="F118" s="18" t="s">
        <v>20</v>
      </c>
      <c r="G118" s="20">
        <f t="shared" si="7"/>
        <v>0</v>
      </c>
      <c r="H118" s="21">
        <f t="shared" si="8"/>
        <v>1</v>
      </c>
      <c r="I118" s="18" t="s">
        <v>19</v>
      </c>
      <c r="J118" s="94">
        <v>0.16200000000000001</v>
      </c>
      <c r="K118" s="18" t="s">
        <v>20</v>
      </c>
      <c r="L118" s="20">
        <f t="shared" si="9"/>
        <v>0.16200000000000001</v>
      </c>
    </row>
    <row r="119" spans="2:12" ht="14.1" customHeight="1" x14ac:dyDescent="0.2">
      <c r="B119" s="98" t="s">
        <v>113</v>
      </c>
      <c r="C119" s="85">
        <v>1</v>
      </c>
      <c r="D119" s="73" t="s">
        <v>19</v>
      </c>
      <c r="E119" s="101">
        <v>0</v>
      </c>
      <c r="F119" s="73" t="s">
        <v>20</v>
      </c>
      <c r="G119" s="48">
        <f t="shared" si="7"/>
        <v>0</v>
      </c>
      <c r="H119" s="72">
        <f t="shared" si="8"/>
        <v>1</v>
      </c>
      <c r="I119" s="73" t="s">
        <v>19</v>
      </c>
      <c r="J119" s="101">
        <v>0.21199999999999999</v>
      </c>
      <c r="K119" s="73" t="s">
        <v>20</v>
      </c>
      <c r="L119" s="48">
        <f t="shared" si="9"/>
        <v>0.21199999999999999</v>
      </c>
    </row>
    <row r="120" spans="2:12" ht="14.1" customHeight="1" x14ac:dyDescent="0.2">
      <c r="B120" s="99"/>
      <c r="C120" s="82">
        <v>0</v>
      </c>
      <c r="D120" s="23" t="s">
        <v>19</v>
      </c>
      <c r="E120" s="95">
        <v>0</v>
      </c>
      <c r="F120" s="23" t="s">
        <v>20</v>
      </c>
      <c r="G120" s="24" t="str">
        <f t="shared" si="7"/>
        <v/>
      </c>
      <c r="H120" s="25">
        <f t="shared" si="8"/>
        <v>0</v>
      </c>
      <c r="I120" s="23" t="s">
        <v>19</v>
      </c>
      <c r="J120" s="95">
        <v>0</v>
      </c>
      <c r="K120" s="23" t="s">
        <v>20</v>
      </c>
      <c r="L120" s="24" t="str">
        <f t="shared" si="9"/>
        <v/>
      </c>
    </row>
    <row r="121" spans="2:12" ht="14.1" customHeight="1" x14ac:dyDescent="0.2">
      <c r="B121" s="99"/>
      <c r="C121" s="82">
        <v>0</v>
      </c>
      <c r="D121" s="23" t="s">
        <v>19</v>
      </c>
      <c r="E121" s="95">
        <v>0</v>
      </c>
      <c r="F121" s="23" t="s">
        <v>20</v>
      </c>
      <c r="G121" s="24" t="str">
        <f t="shared" si="7"/>
        <v/>
      </c>
      <c r="H121" s="25">
        <f t="shared" si="8"/>
        <v>0</v>
      </c>
      <c r="I121" s="23" t="s">
        <v>19</v>
      </c>
      <c r="J121" s="95">
        <v>0</v>
      </c>
      <c r="K121" s="23" t="s">
        <v>20</v>
      </c>
      <c r="L121" s="24" t="str">
        <f t="shared" si="9"/>
        <v/>
      </c>
    </row>
    <row r="122" spans="2:12" ht="14.1" customHeight="1" x14ac:dyDescent="0.2">
      <c r="B122" s="97"/>
      <c r="C122" s="100">
        <v>0</v>
      </c>
      <c r="D122" s="42" t="s">
        <v>19</v>
      </c>
      <c r="E122" s="96">
        <v>0</v>
      </c>
      <c r="F122" s="42" t="s">
        <v>20</v>
      </c>
      <c r="G122" s="55" t="str">
        <f t="shared" si="7"/>
        <v/>
      </c>
      <c r="H122" s="71">
        <f t="shared" si="8"/>
        <v>0</v>
      </c>
      <c r="I122" s="42" t="s">
        <v>19</v>
      </c>
      <c r="J122" s="96">
        <v>0</v>
      </c>
      <c r="K122" s="42" t="s">
        <v>20</v>
      </c>
      <c r="L122" s="55" t="str">
        <f t="shared" si="9"/>
        <v/>
      </c>
    </row>
    <row r="123" spans="2:12" ht="14.1" customHeight="1" x14ac:dyDescent="0.2">
      <c r="B123" s="93"/>
      <c r="C123" s="83">
        <v>0</v>
      </c>
      <c r="D123" s="18" t="s">
        <v>19</v>
      </c>
      <c r="E123" s="94">
        <v>0</v>
      </c>
      <c r="F123" s="18" t="s">
        <v>20</v>
      </c>
      <c r="G123" s="20" t="str">
        <f t="shared" si="7"/>
        <v/>
      </c>
      <c r="H123" s="21">
        <f t="shared" si="8"/>
        <v>0</v>
      </c>
      <c r="I123" s="18" t="s">
        <v>19</v>
      </c>
      <c r="J123" s="94">
        <v>0</v>
      </c>
      <c r="K123" s="18" t="s">
        <v>20</v>
      </c>
      <c r="L123" s="20" t="str">
        <f t="shared" si="9"/>
        <v/>
      </c>
    </row>
    <row r="124" spans="2:12" ht="14.1" customHeight="1" x14ac:dyDescent="0.2">
      <c r="B124" s="93"/>
      <c r="C124" s="83">
        <v>0</v>
      </c>
      <c r="D124" s="18" t="s">
        <v>19</v>
      </c>
      <c r="E124" s="94">
        <v>0</v>
      </c>
      <c r="F124" s="18" t="s">
        <v>20</v>
      </c>
      <c r="G124" s="20" t="str">
        <f t="shared" si="7"/>
        <v/>
      </c>
      <c r="H124" s="21">
        <f t="shared" si="8"/>
        <v>0</v>
      </c>
      <c r="I124" s="18" t="s">
        <v>19</v>
      </c>
      <c r="J124" s="94">
        <v>0</v>
      </c>
      <c r="K124" s="18" t="s">
        <v>20</v>
      </c>
      <c r="L124" s="20" t="str">
        <f t="shared" si="9"/>
        <v/>
      </c>
    </row>
    <row r="125" spans="2:12" ht="14.1" customHeight="1" x14ac:dyDescent="0.2">
      <c r="B125" s="98"/>
      <c r="C125" s="85">
        <v>0</v>
      </c>
      <c r="D125" s="73" t="s">
        <v>19</v>
      </c>
      <c r="E125" s="101">
        <v>0</v>
      </c>
      <c r="F125" s="73" t="s">
        <v>20</v>
      </c>
      <c r="G125" s="48" t="str">
        <f t="shared" si="7"/>
        <v/>
      </c>
      <c r="H125" s="72">
        <f t="shared" si="8"/>
        <v>0</v>
      </c>
      <c r="I125" s="73" t="s">
        <v>19</v>
      </c>
      <c r="J125" s="101">
        <v>0</v>
      </c>
      <c r="K125" s="74" t="s">
        <v>20</v>
      </c>
      <c r="L125" s="75" t="str">
        <f t="shared" si="9"/>
        <v/>
      </c>
    </row>
    <row r="126" spans="2:12" ht="14.1" customHeight="1" x14ac:dyDescent="0.2">
      <c r="B126" s="208" t="s">
        <v>93</v>
      </c>
      <c r="C126" s="209"/>
      <c r="D126" s="209"/>
      <c r="E126" s="209"/>
      <c r="F126" s="210"/>
      <c r="G126" s="1">
        <f>SUM(G116:G125)</f>
        <v>0</v>
      </c>
      <c r="H126" s="211" t="s">
        <v>114</v>
      </c>
      <c r="I126" s="212"/>
      <c r="J126" s="212"/>
      <c r="K126" s="213"/>
      <c r="L126" s="1">
        <f>SUM(L116:L125)</f>
        <v>0.55699999999999994</v>
      </c>
    </row>
    <row r="128" spans="2:12" ht="14.1" customHeight="1" x14ac:dyDescent="0.2">
      <c r="B128" s="223" t="s">
        <v>91</v>
      </c>
      <c r="C128" s="224"/>
      <c r="D128" s="224"/>
      <c r="E128" s="224"/>
      <c r="F128" s="224"/>
      <c r="G128" s="224"/>
      <c r="H128" s="224"/>
      <c r="I128" s="224"/>
      <c r="J128" s="224"/>
      <c r="K128" s="224"/>
      <c r="L128" s="225"/>
    </row>
    <row r="129" spans="2:12" ht="14.1" customHeight="1" x14ac:dyDescent="0.2">
      <c r="B129" s="89" t="s">
        <v>12</v>
      </c>
      <c r="C129" s="15" t="s">
        <v>13</v>
      </c>
      <c r="D129" s="217" t="s">
        <v>108</v>
      </c>
      <c r="E129" s="218"/>
      <c r="F129" s="219"/>
      <c r="G129" s="15" t="s">
        <v>15</v>
      </c>
      <c r="H129" s="15" t="s">
        <v>13</v>
      </c>
      <c r="I129" s="220" t="s">
        <v>109</v>
      </c>
      <c r="J129" s="221"/>
      <c r="K129" s="222"/>
      <c r="L129" s="16" t="s">
        <v>15</v>
      </c>
    </row>
    <row r="130" spans="2:12" ht="14.1" customHeight="1" x14ac:dyDescent="0.2">
      <c r="B130" s="97" t="s">
        <v>110</v>
      </c>
      <c r="C130" s="100">
        <v>2</v>
      </c>
      <c r="D130" s="42" t="s">
        <v>19</v>
      </c>
      <c r="E130" s="96">
        <v>0</v>
      </c>
      <c r="F130" s="42" t="s">
        <v>20</v>
      </c>
      <c r="G130" s="55">
        <f t="shared" ref="G130:G139" si="10">IF(C130&gt;0,PRODUCT(C130,E130),"")</f>
        <v>0</v>
      </c>
      <c r="H130" s="71">
        <f t="shared" ref="H130:H139" si="11">C130</f>
        <v>2</v>
      </c>
      <c r="I130" s="42" t="s">
        <v>19</v>
      </c>
      <c r="J130" s="96">
        <v>4.2999999999999997E-2</v>
      </c>
      <c r="K130" s="42" t="s">
        <v>20</v>
      </c>
      <c r="L130" s="55">
        <f t="shared" ref="L130:L139" si="12">IF(H130&gt;0,PRODUCT(H130,J130),"")</f>
        <v>8.5999999999999993E-2</v>
      </c>
    </row>
    <row r="131" spans="2:12" ht="14.1" customHeight="1" x14ac:dyDescent="0.2">
      <c r="B131" s="93" t="s">
        <v>111</v>
      </c>
      <c r="C131" s="83">
        <v>2</v>
      </c>
      <c r="D131" s="18" t="s">
        <v>19</v>
      </c>
      <c r="E131" s="94">
        <v>0</v>
      </c>
      <c r="F131" s="18" t="s">
        <v>20</v>
      </c>
      <c r="G131" s="20">
        <f t="shared" si="10"/>
        <v>0</v>
      </c>
      <c r="H131" s="21">
        <f t="shared" si="11"/>
        <v>2</v>
      </c>
      <c r="I131" s="18" t="s">
        <v>19</v>
      </c>
      <c r="J131" s="94">
        <v>5.3999999999999999E-2</v>
      </c>
      <c r="K131" s="18" t="s">
        <v>20</v>
      </c>
      <c r="L131" s="20">
        <f t="shared" si="12"/>
        <v>0.108</v>
      </c>
    </row>
    <row r="132" spans="2:12" ht="14.1" customHeight="1" x14ac:dyDescent="0.2">
      <c r="B132" s="93" t="s">
        <v>112</v>
      </c>
      <c r="C132" s="83">
        <v>1</v>
      </c>
      <c r="D132" s="18" t="s">
        <v>19</v>
      </c>
      <c r="E132" s="94">
        <v>0</v>
      </c>
      <c r="F132" s="18" t="s">
        <v>20</v>
      </c>
      <c r="G132" s="20">
        <f t="shared" si="10"/>
        <v>0</v>
      </c>
      <c r="H132" s="21">
        <f t="shared" si="11"/>
        <v>1</v>
      </c>
      <c r="I132" s="18" t="s">
        <v>19</v>
      </c>
      <c r="J132" s="94">
        <v>0.16200000000000001</v>
      </c>
      <c r="K132" s="18" t="s">
        <v>20</v>
      </c>
      <c r="L132" s="20">
        <f t="shared" si="12"/>
        <v>0.16200000000000001</v>
      </c>
    </row>
    <row r="133" spans="2:12" ht="14.1" customHeight="1" x14ac:dyDescent="0.2">
      <c r="B133" s="98" t="s">
        <v>115</v>
      </c>
      <c r="C133" s="85">
        <v>1</v>
      </c>
      <c r="D133" s="73" t="s">
        <v>19</v>
      </c>
      <c r="E133" s="101">
        <v>0</v>
      </c>
      <c r="F133" s="73" t="s">
        <v>20</v>
      </c>
      <c r="G133" s="48">
        <f t="shared" si="10"/>
        <v>0</v>
      </c>
      <c r="H133" s="72">
        <f t="shared" si="11"/>
        <v>1</v>
      </c>
      <c r="I133" s="73" t="s">
        <v>19</v>
      </c>
      <c r="J133" s="101">
        <v>0.107</v>
      </c>
      <c r="K133" s="73" t="s">
        <v>20</v>
      </c>
      <c r="L133" s="48">
        <f t="shared" si="12"/>
        <v>0.107</v>
      </c>
    </row>
    <row r="134" spans="2:12" ht="14.1" customHeight="1" x14ac:dyDescent="0.2">
      <c r="B134" s="99" t="s">
        <v>116</v>
      </c>
      <c r="C134" s="82">
        <v>1</v>
      </c>
      <c r="D134" s="23" t="s">
        <v>19</v>
      </c>
      <c r="E134" s="95">
        <v>0</v>
      </c>
      <c r="F134" s="23" t="s">
        <v>20</v>
      </c>
      <c r="G134" s="24">
        <f t="shared" si="10"/>
        <v>0</v>
      </c>
      <c r="H134" s="25">
        <f t="shared" si="11"/>
        <v>1</v>
      </c>
      <c r="I134" s="23" t="s">
        <v>19</v>
      </c>
      <c r="J134" s="95">
        <v>0.17599999999999999</v>
      </c>
      <c r="K134" s="23" t="s">
        <v>20</v>
      </c>
      <c r="L134" s="24">
        <f t="shared" si="12"/>
        <v>0.17599999999999999</v>
      </c>
    </row>
    <row r="135" spans="2:12" ht="14.1" customHeight="1" x14ac:dyDescent="0.2">
      <c r="B135" s="99"/>
      <c r="C135" s="82">
        <v>0</v>
      </c>
      <c r="D135" s="23" t="s">
        <v>19</v>
      </c>
      <c r="E135" s="95">
        <v>0</v>
      </c>
      <c r="F135" s="23" t="s">
        <v>20</v>
      </c>
      <c r="G135" s="24" t="str">
        <f t="shared" si="10"/>
        <v/>
      </c>
      <c r="H135" s="25">
        <f t="shared" si="11"/>
        <v>0</v>
      </c>
      <c r="I135" s="23" t="s">
        <v>19</v>
      </c>
      <c r="J135" s="95">
        <v>0</v>
      </c>
      <c r="K135" s="23" t="s">
        <v>20</v>
      </c>
      <c r="L135" s="24" t="str">
        <f t="shared" si="12"/>
        <v/>
      </c>
    </row>
    <row r="136" spans="2:12" ht="14.1" customHeight="1" x14ac:dyDescent="0.2">
      <c r="B136" s="97"/>
      <c r="C136" s="100">
        <v>0</v>
      </c>
      <c r="D136" s="42" t="s">
        <v>19</v>
      </c>
      <c r="E136" s="96">
        <v>0</v>
      </c>
      <c r="F136" s="42" t="s">
        <v>20</v>
      </c>
      <c r="G136" s="55" t="str">
        <f t="shared" si="10"/>
        <v/>
      </c>
      <c r="H136" s="71">
        <f t="shared" si="11"/>
        <v>0</v>
      </c>
      <c r="I136" s="42" t="s">
        <v>19</v>
      </c>
      <c r="J136" s="96">
        <v>0</v>
      </c>
      <c r="K136" s="42" t="s">
        <v>20</v>
      </c>
      <c r="L136" s="55" t="str">
        <f t="shared" si="12"/>
        <v/>
      </c>
    </row>
    <row r="137" spans="2:12" ht="14.1" customHeight="1" x14ac:dyDescent="0.2">
      <c r="B137" s="93"/>
      <c r="C137" s="83">
        <v>0</v>
      </c>
      <c r="D137" s="18" t="s">
        <v>19</v>
      </c>
      <c r="E137" s="94">
        <v>0</v>
      </c>
      <c r="F137" s="18" t="s">
        <v>20</v>
      </c>
      <c r="G137" s="20" t="str">
        <f t="shared" si="10"/>
        <v/>
      </c>
      <c r="H137" s="21">
        <f t="shared" si="11"/>
        <v>0</v>
      </c>
      <c r="I137" s="18" t="s">
        <v>19</v>
      </c>
      <c r="J137" s="94">
        <v>0</v>
      </c>
      <c r="K137" s="18" t="s">
        <v>20</v>
      </c>
      <c r="L137" s="20" t="str">
        <f t="shared" si="12"/>
        <v/>
      </c>
    </row>
    <row r="138" spans="2:12" ht="14.1" customHeight="1" x14ac:dyDescent="0.2">
      <c r="B138" s="93"/>
      <c r="C138" s="83">
        <v>0</v>
      </c>
      <c r="D138" s="18" t="s">
        <v>19</v>
      </c>
      <c r="E138" s="94">
        <v>0</v>
      </c>
      <c r="F138" s="18" t="s">
        <v>20</v>
      </c>
      <c r="G138" s="20" t="str">
        <f t="shared" si="10"/>
        <v/>
      </c>
      <c r="H138" s="21">
        <f t="shared" si="11"/>
        <v>0</v>
      </c>
      <c r="I138" s="18" t="s">
        <v>19</v>
      </c>
      <c r="J138" s="94">
        <v>0</v>
      </c>
      <c r="K138" s="18" t="s">
        <v>20</v>
      </c>
      <c r="L138" s="20" t="str">
        <f t="shared" si="12"/>
        <v/>
      </c>
    </row>
    <row r="139" spans="2:12" ht="14.1" customHeight="1" x14ac:dyDescent="0.2">
      <c r="B139" s="98"/>
      <c r="C139" s="85">
        <v>0</v>
      </c>
      <c r="D139" s="73" t="s">
        <v>19</v>
      </c>
      <c r="E139" s="101">
        <v>0</v>
      </c>
      <c r="F139" s="73" t="s">
        <v>20</v>
      </c>
      <c r="G139" s="48" t="str">
        <f t="shared" si="10"/>
        <v/>
      </c>
      <c r="H139" s="72">
        <f t="shared" si="11"/>
        <v>0</v>
      </c>
      <c r="I139" s="73" t="s">
        <v>19</v>
      </c>
      <c r="J139" s="101">
        <v>0</v>
      </c>
      <c r="K139" s="74" t="s">
        <v>20</v>
      </c>
      <c r="L139" s="75" t="str">
        <f t="shared" si="12"/>
        <v/>
      </c>
    </row>
    <row r="140" spans="2:12" ht="14.1" customHeight="1" x14ac:dyDescent="0.2">
      <c r="B140" s="208" t="s">
        <v>93</v>
      </c>
      <c r="C140" s="209"/>
      <c r="D140" s="209"/>
      <c r="E140" s="209"/>
      <c r="F140" s="210"/>
      <c r="G140" s="1">
        <f>SUM(G130:G139)</f>
        <v>0</v>
      </c>
      <c r="H140" s="211" t="s">
        <v>114</v>
      </c>
      <c r="I140" s="212"/>
      <c r="J140" s="212"/>
      <c r="K140" s="213"/>
      <c r="L140" s="1">
        <f>SUM(L130:L139)</f>
        <v>0.63900000000000001</v>
      </c>
    </row>
  </sheetData>
  <sheetProtection sheet="1"/>
  <mergeCells count="61">
    <mergeCell ref="B1:L1"/>
    <mergeCell ref="B2:L2"/>
    <mergeCell ref="B64:L64"/>
    <mergeCell ref="B90:D91"/>
    <mergeCell ref="H90:L90"/>
    <mergeCell ref="E91:G91"/>
    <mergeCell ref="H91:L91"/>
    <mergeCell ref="B23:L23"/>
    <mergeCell ref="C61:K61"/>
    <mergeCell ref="B83:F83"/>
    <mergeCell ref="H83:K83"/>
    <mergeCell ref="C86:L86"/>
    <mergeCell ref="B87:L88"/>
    <mergeCell ref="C4:L4"/>
    <mergeCell ref="B5:L6"/>
    <mergeCell ref="C7:G7"/>
    <mergeCell ref="H7:L7"/>
    <mergeCell ref="B92:D92"/>
    <mergeCell ref="E92:G92"/>
    <mergeCell ref="I92:J92"/>
    <mergeCell ref="B93:D94"/>
    <mergeCell ref="E93:G93"/>
    <mergeCell ref="H93:L93"/>
    <mergeCell ref="E94:G94"/>
    <mergeCell ref="H94:L94"/>
    <mergeCell ref="B14:L14"/>
    <mergeCell ref="B62:L62"/>
    <mergeCell ref="B66:L66"/>
    <mergeCell ref="B95:D95"/>
    <mergeCell ref="E95:G95"/>
    <mergeCell ref="I95:J95"/>
    <mergeCell ref="B96:K96"/>
    <mergeCell ref="B97:G97"/>
    <mergeCell ref="H97:J97"/>
    <mergeCell ref="B114:L114"/>
    <mergeCell ref="B102:G102"/>
    <mergeCell ref="H102:L102"/>
    <mergeCell ref="B103:L103"/>
    <mergeCell ref="B104:L104"/>
    <mergeCell ref="B106:G106"/>
    <mergeCell ref="H106:L106"/>
    <mergeCell ref="B108:L108"/>
    <mergeCell ref="B109:L109"/>
    <mergeCell ref="B110:L110"/>
    <mergeCell ref="C113:L113"/>
    <mergeCell ref="B98:K98"/>
    <mergeCell ref="B100:G100"/>
    <mergeCell ref="H100:L100"/>
    <mergeCell ref="O69:O75"/>
    <mergeCell ref="B140:F140"/>
    <mergeCell ref="H140:K140"/>
    <mergeCell ref="B73:L73"/>
    <mergeCell ref="B79:L79"/>
    <mergeCell ref="D115:F115"/>
    <mergeCell ref="I115:K115"/>
    <mergeCell ref="B126:F126"/>
    <mergeCell ref="H126:K126"/>
    <mergeCell ref="B128:L128"/>
    <mergeCell ref="D129:F129"/>
    <mergeCell ref="I129:K129"/>
    <mergeCell ref="B107:L107"/>
  </mergeCells>
  <conditionalFormatting sqref="B103:L103">
    <cfRule type="cellIs" dxfId="47" priority="6" stopIfTrue="1" operator="equal">
      <formula>"The batteries can be charged by the ES-50X Charger."</formula>
    </cfRule>
  </conditionalFormatting>
  <conditionalFormatting sqref="B104:L104">
    <cfRule type="cellIs" dxfId="46" priority="5" stopIfTrue="1" operator="equal">
      <formula>"The batteries can be housed in the ES-50X Cabinet."</formula>
    </cfRule>
  </conditionalFormatting>
  <conditionalFormatting sqref="B107">
    <cfRule type="cellIs" dxfId="45" priority="4" stopIfTrue="1" operator="equal">
      <formula>"**THE CURRENT FOR NAC#1 EXCEEDS THE MAX. OUTPUT OF THE CIRCUIT**"</formula>
    </cfRule>
  </conditionalFormatting>
  <conditionalFormatting sqref="B108">
    <cfRule type="cellIs" dxfId="44" priority="3" stopIfTrue="1" operator="equal">
      <formula>"**THE CURRENT FOR NAC#2 EXCEEDS THE MAX. OUTPUT OF THE CIRCUIT**"</formula>
    </cfRule>
  </conditionalFormatting>
  <conditionalFormatting sqref="B110">
    <cfRule type="cellIs" dxfId="43" priority="2" stopIfTrue="1" operator="equal">
      <formula>"**TOTAL ALARM LOAD EXCEEDS PANEL LIMITATIONS OF 2.7Amps**"</formula>
    </cfRule>
  </conditionalFormatting>
  <conditionalFormatting sqref="B107">
    <cfRule type="cellIs" dxfId="42" priority="1" stopIfTrue="1" operator="equal">
      <formula>"**THE CURRENT FOR NAC#2 EXCEEDS THE MAX. OUTPUT OF THE CIRCUIT**"</formula>
    </cfRule>
  </conditionalFormatting>
  <dataValidations disablePrompts="1" count="6">
    <dataValidation type="list" allowBlank="1" showInputMessage="1" showErrorMessage="1" sqref="H91" xr:uid="{00000000-0002-0000-0000-000000000000}">
      <formula1>$AC$5:$AC$9</formula1>
    </dataValidation>
    <dataValidation type="list" allowBlank="1" showInputMessage="1" showErrorMessage="1" sqref="H97:J97" xr:uid="{00000000-0002-0000-0000-000001000000}">
      <formula1>"1.2,1.3,1.4,1.5,1.6,1.8,2.5"</formula1>
    </dataValidation>
    <dataValidation type="whole" operator="greaterThanOrEqual" allowBlank="1" showInputMessage="1" showErrorMessage="1" sqref="C24:C25 C39:C41 C27" xr:uid="{00000000-0002-0000-0000-000002000000}">
      <formula1>0</formula1>
    </dataValidation>
    <dataValidation type="list" allowBlank="1" showInputMessage="1" showErrorMessage="1" sqref="C15" xr:uid="{00000000-0002-0000-0000-000003000000}">
      <formula1>"0,1"</formula1>
    </dataValidation>
    <dataValidation allowBlank="1" showInputMessage="1" showErrorMessage="1" prompt="Use Circuit Detail Worksheet below to configure NAC/Output circuits." sqref="J80:J81 E80:E81" xr:uid="{00000000-0002-0000-0000-000004000000}"/>
    <dataValidation type="list" allowBlank="1" showInputMessage="1" showErrorMessage="1" sqref="H94:L94" xr:uid="{00000000-0002-0000-0000-000005000000}">
      <formula1>$Z$5:$Z$13</formula1>
    </dataValidation>
  </dataValidations>
  <pageMargins left="0.75" right="0.75" top="0.5" bottom="0.75" header="0.5" footer="0.5"/>
  <pageSetup scale="97" fitToHeight="2" orientation="portrait" r:id="rId1"/>
  <headerFooter alignWithMargins="0">
    <oddFooter>&amp;LFire-Lite Alarms&amp;CPage &amp;P&amp;R&amp;D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175"/>
  <sheetViews>
    <sheetView showGridLines="0" tabSelected="1" topLeftCell="A160" zoomScale="120" zoomScaleNormal="120" workbookViewId="0">
      <selection activeCell="C124" sqref="C124"/>
    </sheetView>
  </sheetViews>
  <sheetFormatPr defaultRowHeight="12.75" x14ac:dyDescent="0.2"/>
  <cols>
    <col min="1" max="1" width="2.7109375" style="4" customWidth="1"/>
    <col min="2" max="2" width="24.42578125" style="4" customWidth="1"/>
    <col min="3" max="3" width="6.140625" style="4" customWidth="1"/>
    <col min="4" max="4" width="2" style="4" customWidth="1"/>
    <col min="5" max="5" width="12.28515625" style="4" customWidth="1"/>
    <col min="6" max="6" width="2.140625" style="4" customWidth="1"/>
    <col min="7" max="7" width="11.5703125" style="4" customWidth="1"/>
    <col min="8" max="8" width="6.7109375" style="4" customWidth="1"/>
    <col min="9" max="9" width="1.7109375" style="4" customWidth="1"/>
    <col min="10" max="10" width="12.28515625" style="4" customWidth="1"/>
    <col min="11" max="11" width="2" style="4" customWidth="1"/>
    <col min="12" max="12" width="12.140625" style="4" customWidth="1"/>
    <col min="13" max="13" width="4.140625" style="4" customWidth="1"/>
    <col min="14" max="14" width="14.5703125" style="4" customWidth="1"/>
    <col min="15" max="25" width="9.140625" style="4"/>
    <col min="26" max="26" width="0" style="4" hidden="1" customWidth="1"/>
    <col min="27" max="27" width="10.140625" style="4" hidden="1" customWidth="1"/>
    <col min="28" max="31" width="9.140625" style="4" hidden="1" customWidth="1"/>
    <col min="32" max="33" width="0" style="4" hidden="1" customWidth="1"/>
    <col min="34" max="16384" width="9.140625" style="4"/>
  </cols>
  <sheetData>
    <row r="1" spans="2:31" x14ac:dyDescent="0.2">
      <c r="B1" s="345" t="s">
        <v>0</v>
      </c>
      <c r="C1" s="346"/>
      <c r="D1" s="346"/>
      <c r="E1" s="346"/>
      <c r="F1" s="346"/>
      <c r="G1" s="346"/>
      <c r="H1" s="346"/>
      <c r="I1" s="346"/>
      <c r="J1" s="346"/>
      <c r="K1" s="346"/>
      <c r="L1" s="347"/>
      <c r="N1" s="102" t="s">
        <v>192</v>
      </c>
    </row>
    <row r="2" spans="2:31" x14ac:dyDescent="0.2">
      <c r="B2" s="348" t="s">
        <v>117</v>
      </c>
      <c r="C2" s="349"/>
      <c r="D2" s="349"/>
      <c r="E2" s="349"/>
      <c r="F2" s="349"/>
      <c r="G2" s="349"/>
      <c r="H2" s="349"/>
      <c r="I2" s="349"/>
      <c r="J2" s="349"/>
      <c r="K2" s="349"/>
      <c r="L2" s="350"/>
    </row>
    <row r="3" spans="2:31" ht="10.5" customHeight="1" x14ac:dyDescent="0.2"/>
    <row r="4" spans="2:31" ht="37.5" customHeight="1" x14ac:dyDescent="0.25">
      <c r="B4" s="13"/>
      <c r="C4" s="355" t="s">
        <v>118</v>
      </c>
      <c r="D4" s="355"/>
      <c r="E4" s="355"/>
      <c r="F4" s="355"/>
      <c r="G4" s="355"/>
      <c r="H4" s="355"/>
      <c r="I4" s="355"/>
      <c r="J4" s="355"/>
      <c r="K4" s="355"/>
      <c r="L4" s="356"/>
    </row>
    <row r="5" spans="2:31" ht="12.75" customHeight="1" x14ac:dyDescent="0.2">
      <c r="B5" s="319" t="s">
        <v>3</v>
      </c>
      <c r="C5" s="365"/>
      <c r="D5" s="365"/>
      <c r="E5" s="365"/>
      <c r="F5" s="365"/>
      <c r="G5" s="365"/>
      <c r="H5" s="366"/>
      <c r="I5" s="366"/>
      <c r="J5" s="366"/>
      <c r="K5" s="366"/>
      <c r="L5" s="367"/>
      <c r="AA5" s="4" t="s">
        <v>4</v>
      </c>
      <c r="AB5" s="4">
        <v>8.4000000000000005E-2</v>
      </c>
      <c r="AD5" s="4" t="s">
        <v>5</v>
      </c>
      <c r="AE5" s="4">
        <v>24</v>
      </c>
    </row>
    <row r="6" spans="2:31" ht="12.75" customHeight="1" x14ac:dyDescent="0.2">
      <c r="B6" s="322"/>
      <c r="C6" s="323"/>
      <c r="D6" s="323"/>
      <c r="E6" s="323"/>
      <c r="F6" s="323"/>
      <c r="G6" s="323"/>
      <c r="H6" s="368"/>
      <c r="I6" s="368"/>
      <c r="J6" s="368"/>
      <c r="K6" s="368"/>
      <c r="L6" s="369"/>
      <c r="AA6" s="4" t="s">
        <v>6</v>
      </c>
      <c r="AB6" s="4">
        <v>0.16700000000000001</v>
      </c>
      <c r="AD6" s="4" t="s">
        <v>7</v>
      </c>
      <c r="AE6" s="4">
        <v>48</v>
      </c>
    </row>
    <row r="7" spans="2:31" ht="12" customHeight="1" x14ac:dyDescent="0.2">
      <c r="B7" s="14"/>
      <c r="C7" s="325" t="s">
        <v>8</v>
      </c>
      <c r="D7" s="325"/>
      <c r="E7" s="325"/>
      <c r="F7" s="325"/>
      <c r="G7" s="325"/>
      <c r="H7" s="325" t="s">
        <v>9</v>
      </c>
      <c r="I7" s="325"/>
      <c r="J7" s="325"/>
      <c r="K7" s="325"/>
      <c r="L7" s="354"/>
      <c r="AA7" s="4" t="s">
        <v>10</v>
      </c>
      <c r="AB7" s="4">
        <v>0.25</v>
      </c>
      <c r="AD7" s="4" t="s">
        <v>11</v>
      </c>
      <c r="AE7" s="4">
        <v>60</v>
      </c>
    </row>
    <row r="8" spans="2:31" ht="12" customHeight="1" x14ac:dyDescent="0.2">
      <c r="B8" s="105" t="s">
        <v>119</v>
      </c>
      <c r="C8" s="15" t="s">
        <v>13</v>
      </c>
      <c r="D8" s="217" t="s">
        <v>14</v>
      </c>
      <c r="E8" s="218"/>
      <c r="F8" s="219"/>
      <c r="G8" s="15" t="s">
        <v>15</v>
      </c>
      <c r="H8" s="15" t="s">
        <v>13</v>
      </c>
      <c r="I8" s="220" t="s">
        <v>14</v>
      </c>
      <c r="J8" s="221"/>
      <c r="K8" s="222"/>
      <c r="L8" s="16" t="s">
        <v>15</v>
      </c>
      <c r="AA8" s="4" t="s">
        <v>16</v>
      </c>
      <c r="AB8" s="4">
        <v>0.33400000000000002</v>
      </c>
      <c r="AD8" s="4" t="s">
        <v>17</v>
      </c>
      <c r="AE8" s="4">
        <v>72</v>
      </c>
    </row>
    <row r="9" spans="2:31" ht="12" customHeight="1" x14ac:dyDescent="0.2">
      <c r="B9" s="17" t="s">
        <v>18</v>
      </c>
      <c r="C9" s="18">
        <v>1</v>
      </c>
      <c r="D9" s="18" t="s">
        <v>19</v>
      </c>
      <c r="E9" s="19">
        <v>0.14099999999999999</v>
      </c>
      <c r="F9" s="18" t="s">
        <v>20</v>
      </c>
      <c r="G9" s="20">
        <f t="shared" ref="G9:G14" si="0">IF(C9&gt;0,PRODUCT(C9,E9),"")</f>
        <v>0.14099999999999999</v>
      </c>
      <c r="H9" s="18">
        <f t="shared" ref="H9:H14" si="1">C9</f>
        <v>1</v>
      </c>
      <c r="I9" s="18" t="s">
        <v>19</v>
      </c>
      <c r="J9" s="19">
        <v>0.25700000000000001</v>
      </c>
      <c r="K9" s="18" t="s">
        <v>20</v>
      </c>
      <c r="L9" s="20">
        <f t="shared" ref="L9:L14" si="2">IF(H9&gt;0,PRODUCT(H9,J9),"")</f>
        <v>0.25700000000000001</v>
      </c>
      <c r="AA9" s="4" t="s">
        <v>21</v>
      </c>
      <c r="AB9" s="4">
        <v>0.41699999999999998</v>
      </c>
      <c r="AD9" s="4" t="s">
        <v>22</v>
      </c>
      <c r="AE9" s="4">
        <v>90</v>
      </c>
    </row>
    <row r="10" spans="2:31" ht="14.1" customHeight="1" x14ac:dyDescent="0.2">
      <c r="B10" s="104" t="s">
        <v>23</v>
      </c>
      <c r="C10" s="82">
        <v>0</v>
      </c>
      <c r="D10" s="23" t="s">
        <v>19</v>
      </c>
      <c r="E10" s="80">
        <v>0.04</v>
      </c>
      <c r="F10" s="23" t="s">
        <v>20</v>
      </c>
      <c r="G10" s="24" t="str">
        <f t="shared" si="0"/>
        <v/>
      </c>
      <c r="H10" s="25">
        <f t="shared" si="1"/>
        <v>0</v>
      </c>
      <c r="I10" s="23" t="s">
        <v>19</v>
      </c>
      <c r="J10" s="80">
        <v>4.1000000000000002E-2</v>
      </c>
      <c r="K10" s="23" t="s">
        <v>20</v>
      </c>
      <c r="L10" s="26" t="str">
        <f t="shared" si="2"/>
        <v/>
      </c>
      <c r="AA10" s="4" t="s">
        <v>24</v>
      </c>
      <c r="AB10" s="4">
        <v>0.5</v>
      </c>
    </row>
    <row r="11" spans="2:31" ht="12.75" customHeight="1" x14ac:dyDescent="0.2">
      <c r="B11" s="17" t="s">
        <v>120</v>
      </c>
      <c r="C11" s="78">
        <v>0</v>
      </c>
      <c r="D11" s="18" t="s">
        <v>19</v>
      </c>
      <c r="E11" s="19">
        <v>7.0000000000000001E-3</v>
      </c>
      <c r="F11" s="18" t="s">
        <v>20</v>
      </c>
      <c r="G11" s="20" t="str">
        <f t="shared" si="0"/>
        <v/>
      </c>
      <c r="H11" s="18">
        <f t="shared" si="1"/>
        <v>0</v>
      </c>
      <c r="I11" s="18" t="s">
        <v>19</v>
      </c>
      <c r="J11" s="19">
        <v>8.0000000000000002E-3</v>
      </c>
      <c r="K11" s="18" t="s">
        <v>20</v>
      </c>
      <c r="L11" s="20" t="str">
        <f t="shared" si="2"/>
        <v/>
      </c>
      <c r="AA11" s="4" t="s">
        <v>121</v>
      </c>
      <c r="AB11" s="4">
        <v>0.75</v>
      </c>
    </row>
    <row r="12" spans="2:31" ht="12" customHeight="1" x14ac:dyDescent="0.2">
      <c r="B12" s="17" t="s">
        <v>25</v>
      </c>
      <c r="C12" s="78">
        <v>0</v>
      </c>
      <c r="D12" s="18" t="s">
        <v>19</v>
      </c>
      <c r="E12" s="19">
        <v>5.0000000000000001E-3</v>
      </c>
      <c r="F12" s="18" t="s">
        <v>20</v>
      </c>
      <c r="G12" s="20" t="str">
        <f t="shared" si="0"/>
        <v/>
      </c>
      <c r="H12" s="21">
        <f t="shared" si="1"/>
        <v>0</v>
      </c>
      <c r="I12" s="18" t="s">
        <v>19</v>
      </c>
      <c r="J12" s="79">
        <v>1.0999999999999999E-2</v>
      </c>
      <c r="K12" s="18" t="s">
        <v>20</v>
      </c>
      <c r="L12" s="20" t="str">
        <f t="shared" si="2"/>
        <v/>
      </c>
    </row>
    <row r="13" spans="2:31" ht="12" customHeight="1" x14ac:dyDescent="0.2">
      <c r="B13" s="145" t="s">
        <v>122</v>
      </c>
      <c r="C13" s="82">
        <v>0</v>
      </c>
      <c r="D13" s="23" t="s">
        <v>19</v>
      </c>
      <c r="E13" s="80">
        <v>0.12</v>
      </c>
      <c r="F13" s="23" t="s">
        <v>20</v>
      </c>
      <c r="G13" s="24" t="str">
        <f t="shared" si="0"/>
        <v/>
      </c>
      <c r="H13" s="25">
        <f t="shared" si="1"/>
        <v>0</v>
      </c>
      <c r="I13" s="23" t="s">
        <v>19</v>
      </c>
      <c r="J13" s="80">
        <v>0.23</v>
      </c>
      <c r="K13" s="23" t="s">
        <v>20</v>
      </c>
      <c r="L13" s="26" t="str">
        <f t="shared" si="2"/>
        <v/>
      </c>
    </row>
    <row r="14" spans="2:31" ht="12" customHeight="1" x14ac:dyDescent="0.2">
      <c r="B14" s="17" t="s">
        <v>29</v>
      </c>
      <c r="C14" s="83">
        <v>1</v>
      </c>
      <c r="D14" s="18" t="s">
        <v>19</v>
      </c>
      <c r="E14" s="19">
        <v>5.5E-2</v>
      </c>
      <c r="F14" s="18" t="s">
        <v>20</v>
      </c>
      <c r="G14" s="20">
        <f t="shared" si="0"/>
        <v>5.5E-2</v>
      </c>
      <c r="H14" s="21">
        <f t="shared" si="1"/>
        <v>1</v>
      </c>
      <c r="I14" s="18" t="s">
        <v>19</v>
      </c>
      <c r="J14" s="22">
        <v>0.1</v>
      </c>
      <c r="K14" s="18" t="s">
        <v>20</v>
      </c>
      <c r="L14" s="20">
        <f t="shared" si="2"/>
        <v>0.1</v>
      </c>
    </row>
    <row r="15" spans="2:31" ht="12" customHeight="1" x14ac:dyDescent="0.2">
      <c r="B15" s="297" t="s">
        <v>31</v>
      </c>
      <c r="C15" s="298"/>
      <c r="D15" s="298"/>
      <c r="E15" s="298"/>
      <c r="F15" s="298"/>
      <c r="G15" s="298"/>
      <c r="H15" s="298"/>
      <c r="I15" s="298"/>
      <c r="J15" s="298"/>
      <c r="K15" s="298"/>
      <c r="L15" s="299"/>
    </row>
    <row r="16" spans="2:31" ht="14.1" customHeight="1" x14ac:dyDescent="0.2">
      <c r="B16" s="17" t="s">
        <v>33</v>
      </c>
      <c r="C16" s="78">
        <v>0</v>
      </c>
      <c r="D16" s="18" t="s">
        <v>19</v>
      </c>
      <c r="E16" s="19">
        <v>1.4999999999999999E-2</v>
      </c>
      <c r="F16" s="18" t="s">
        <v>20</v>
      </c>
      <c r="G16" s="20" t="str">
        <f t="shared" ref="G16:G22" si="3">IF(C16&gt;0,PRODUCT(C16,E16),"")</f>
        <v/>
      </c>
      <c r="H16" s="21">
        <f t="shared" ref="H16:H22" si="4">C16</f>
        <v>0</v>
      </c>
      <c r="I16" s="18" t="s">
        <v>19</v>
      </c>
      <c r="J16" s="19">
        <v>0.04</v>
      </c>
      <c r="K16" s="18" t="s">
        <v>20</v>
      </c>
      <c r="L16" s="20" t="str">
        <f t="shared" ref="L16:L22" si="5">IF(H16&gt;0,PRODUCT(H16,J16),"")</f>
        <v/>
      </c>
    </row>
    <row r="17" spans="2:12" ht="12" customHeight="1" x14ac:dyDescent="0.2">
      <c r="B17" s="17" t="s">
        <v>34</v>
      </c>
      <c r="C17" s="83">
        <v>0</v>
      </c>
      <c r="D17" s="18" t="s">
        <v>19</v>
      </c>
      <c r="E17" s="19">
        <v>0.02</v>
      </c>
      <c r="F17" s="18" t="s">
        <v>20</v>
      </c>
      <c r="G17" s="20" t="str">
        <f t="shared" si="3"/>
        <v/>
      </c>
      <c r="H17" s="21">
        <f t="shared" si="4"/>
        <v>0</v>
      </c>
      <c r="I17" s="18" t="s">
        <v>19</v>
      </c>
      <c r="J17" s="22">
        <v>2.5000000000000001E-2</v>
      </c>
      <c r="K17" s="18" t="s">
        <v>20</v>
      </c>
      <c r="L17" s="20" t="str">
        <f t="shared" si="5"/>
        <v/>
      </c>
    </row>
    <row r="18" spans="2:12" ht="12" customHeight="1" x14ac:dyDescent="0.2">
      <c r="B18" s="17" t="s">
        <v>123</v>
      </c>
      <c r="C18" s="78">
        <v>0</v>
      </c>
      <c r="D18" s="18" t="s">
        <v>19</v>
      </c>
      <c r="E18" s="19">
        <v>2.8000000000000001E-2</v>
      </c>
      <c r="F18" s="18" t="s">
        <v>20</v>
      </c>
      <c r="G18" s="20" t="str">
        <f t="shared" si="3"/>
        <v/>
      </c>
      <c r="H18" s="21">
        <f t="shared" si="4"/>
        <v>0</v>
      </c>
      <c r="I18" s="18" t="s">
        <v>19</v>
      </c>
      <c r="J18" s="19">
        <v>6.8000000000000005E-2</v>
      </c>
      <c r="K18" s="18" t="s">
        <v>20</v>
      </c>
      <c r="L18" s="20" t="str">
        <f t="shared" si="5"/>
        <v/>
      </c>
    </row>
    <row r="19" spans="2:12" ht="12" customHeight="1" x14ac:dyDescent="0.2">
      <c r="B19" s="17" t="s">
        <v>124</v>
      </c>
      <c r="C19" s="78">
        <v>0</v>
      </c>
      <c r="D19" s="18" t="s">
        <v>19</v>
      </c>
      <c r="E19" s="19">
        <v>2.8000000000000001E-2</v>
      </c>
      <c r="F19" s="18" t="s">
        <v>20</v>
      </c>
      <c r="G19" s="20" t="str">
        <f t="shared" si="3"/>
        <v/>
      </c>
      <c r="H19" s="21">
        <f t="shared" si="4"/>
        <v>0</v>
      </c>
      <c r="I19" s="18" t="s">
        <v>19</v>
      </c>
      <c r="J19" s="19">
        <v>6.8000000000000005E-2</v>
      </c>
      <c r="K19" s="18" t="s">
        <v>20</v>
      </c>
      <c r="L19" s="20" t="str">
        <f t="shared" si="5"/>
        <v/>
      </c>
    </row>
    <row r="20" spans="2:12" ht="12" customHeight="1" x14ac:dyDescent="0.2">
      <c r="B20" s="17" t="s">
        <v>36</v>
      </c>
      <c r="C20" s="78">
        <v>0</v>
      </c>
      <c r="D20" s="18" t="s">
        <v>19</v>
      </c>
      <c r="E20" s="19">
        <v>1.4999999999999999E-2</v>
      </c>
      <c r="F20" s="18" t="s">
        <v>20</v>
      </c>
      <c r="G20" s="20" t="str">
        <f t="shared" si="3"/>
        <v/>
      </c>
      <c r="H20" s="21">
        <f t="shared" si="4"/>
        <v>0</v>
      </c>
      <c r="I20" s="18" t="s">
        <v>19</v>
      </c>
      <c r="J20" s="19">
        <v>7.4999999999999997E-2</v>
      </c>
      <c r="K20" s="18" t="s">
        <v>20</v>
      </c>
      <c r="L20" s="20" t="str">
        <f t="shared" si="5"/>
        <v/>
      </c>
    </row>
    <row r="21" spans="2:12" ht="12" customHeight="1" x14ac:dyDescent="0.2">
      <c r="B21" s="17" t="s">
        <v>37</v>
      </c>
      <c r="C21" s="78">
        <v>0</v>
      </c>
      <c r="D21" s="18" t="s">
        <v>19</v>
      </c>
      <c r="E21" s="19">
        <v>3.5000000000000003E-2</v>
      </c>
      <c r="F21" s="18" t="s">
        <v>20</v>
      </c>
      <c r="G21" s="20" t="str">
        <f t="shared" si="3"/>
        <v/>
      </c>
      <c r="H21" s="21">
        <f t="shared" si="4"/>
        <v>0</v>
      </c>
      <c r="I21" s="18" t="s">
        <v>19</v>
      </c>
      <c r="J21" s="19">
        <v>0.2</v>
      </c>
      <c r="K21" s="18" t="s">
        <v>20</v>
      </c>
      <c r="L21" s="20" t="str">
        <f t="shared" si="5"/>
        <v/>
      </c>
    </row>
    <row r="22" spans="2:12" ht="12" customHeight="1" x14ac:dyDescent="0.2">
      <c r="B22" s="17" t="s">
        <v>39</v>
      </c>
      <c r="C22" s="78">
        <v>0</v>
      </c>
      <c r="D22" s="18" t="s">
        <v>19</v>
      </c>
      <c r="E22" s="19">
        <v>4.4999999999999998E-2</v>
      </c>
      <c r="F22" s="18" t="s">
        <v>20</v>
      </c>
      <c r="G22" s="20" t="str">
        <f t="shared" si="3"/>
        <v/>
      </c>
      <c r="H22" s="21">
        <f t="shared" si="4"/>
        <v>0</v>
      </c>
      <c r="I22" s="18" t="s">
        <v>19</v>
      </c>
      <c r="J22" s="19">
        <v>4.4999999999999998E-2</v>
      </c>
      <c r="K22" s="18" t="s">
        <v>20</v>
      </c>
      <c r="L22" s="20" t="str">
        <f t="shared" si="5"/>
        <v/>
      </c>
    </row>
    <row r="23" spans="2:12" ht="14.1" customHeight="1" x14ac:dyDescent="0.2">
      <c r="B23" s="351" t="s">
        <v>40</v>
      </c>
      <c r="C23" s="352"/>
      <c r="D23" s="352"/>
      <c r="E23" s="352"/>
      <c r="F23" s="352"/>
      <c r="G23" s="352"/>
      <c r="H23" s="352"/>
      <c r="I23" s="352"/>
      <c r="J23" s="352"/>
      <c r="K23" s="352"/>
      <c r="L23" s="353"/>
    </row>
    <row r="24" spans="2:12" ht="14.1" customHeight="1" x14ac:dyDescent="0.2">
      <c r="B24" s="33" t="s">
        <v>41</v>
      </c>
      <c r="C24" s="91">
        <v>0</v>
      </c>
      <c r="D24" s="34" t="s">
        <v>19</v>
      </c>
      <c r="E24" s="35">
        <v>2E-3</v>
      </c>
      <c r="F24" s="34" t="s">
        <v>20</v>
      </c>
      <c r="G24" s="20" t="str">
        <f t="shared" ref="G24:G60" si="6">IF(C24&gt;0,PRODUCT(C24,E24),"")</f>
        <v/>
      </c>
      <c r="H24" s="36"/>
      <c r="I24" s="37"/>
      <c r="J24" s="37"/>
      <c r="K24" s="37"/>
      <c r="L24" s="38"/>
    </row>
    <row r="25" spans="2:12" ht="14.1" customHeight="1" x14ac:dyDescent="0.2">
      <c r="B25" s="33" t="s">
        <v>42</v>
      </c>
      <c r="C25" s="91">
        <v>0</v>
      </c>
      <c r="D25" s="34" t="s">
        <v>19</v>
      </c>
      <c r="E25" s="35">
        <v>2E-3</v>
      </c>
      <c r="F25" s="34" t="s">
        <v>20</v>
      </c>
      <c r="G25" s="20" t="str">
        <f t="shared" si="6"/>
        <v/>
      </c>
      <c r="H25" s="39"/>
      <c r="I25" s="40"/>
      <c r="J25" s="40"/>
      <c r="K25" s="40"/>
      <c r="L25" s="41"/>
    </row>
    <row r="26" spans="2:12" ht="14.1" customHeight="1" x14ac:dyDescent="0.2">
      <c r="B26" s="33" t="s">
        <v>193</v>
      </c>
      <c r="C26" s="195">
        <v>0</v>
      </c>
      <c r="D26" s="196" t="s">
        <v>19</v>
      </c>
      <c r="E26" s="197">
        <v>2E-3</v>
      </c>
      <c r="F26" s="196"/>
      <c r="G26" s="20"/>
      <c r="H26" s="39"/>
      <c r="I26" s="40"/>
      <c r="J26" s="40"/>
      <c r="K26" s="40"/>
      <c r="L26" s="41"/>
    </row>
    <row r="27" spans="2:12" ht="14.1" customHeight="1" x14ac:dyDescent="0.2">
      <c r="B27" s="33" t="s">
        <v>44</v>
      </c>
      <c r="C27" s="83">
        <v>0</v>
      </c>
      <c r="D27" s="18" t="s">
        <v>19</v>
      </c>
      <c r="E27" s="19">
        <v>2.9999999999999997E-4</v>
      </c>
      <c r="F27" s="42" t="s">
        <v>20</v>
      </c>
      <c r="G27" s="20" t="str">
        <f t="shared" si="6"/>
        <v/>
      </c>
      <c r="H27" s="39"/>
      <c r="I27" s="40"/>
      <c r="J27" s="40"/>
      <c r="K27" s="40"/>
      <c r="L27" s="41"/>
    </row>
    <row r="28" spans="2:12" ht="14.1" customHeight="1" x14ac:dyDescent="0.2">
      <c r="B28" s="17" t="s">
        <v>43</v>
      </c>
      <c r="C28" s="83">
        <v>0</v>
      </c>
      <c r="D28" s="18" t="s">
        <v>19</v>
      </c>
      <c r="E28" s="19">
        <v>2.9999999999999997E-4</v>
      </c>
      <c r="F28" s="18" t="s">
        <v>20</v>
      </c>
      <c r="G28" s="20" t="str">
        <f t="shared" si="6"/>
        <v/>
      </c>
      <c r="H28" s="39"/>
      <c r="I28" s="40"/>
      <c r="J28" s="40"/>
      <c r="K28" s="40"/>
      <c r="L28" s="41"/>
    </row>
    <row r="29" spans="2:12" ht="14.1" customHeight="1" x14ac:dyDescent="0.2">
      <c r="B29" s="17" t="s">
        <v>45</v>
      </c>
      <c r="C29" s="83">
        <v>0</v>
      </c>
      <c r="D29" s="18" t="s">
        <v>19</v>
      </c>
      <c r="E29" s="19">
        <v>2.9999999999999997E-4</v>
      </c>
      <c r="F29" s="18" t="s">
        <v>20</v>
      </c>
      <c r="G29" s="20" t="str">
        <f t="shared" si="6"/>
        <v/>
      </c>
      <c r="H29" s="39"/>
      <c r="I29" s="40"/>
      <c r="J29" s="40"/>
      <c r="K29" s="40"/>
      <c r="L29" s="41"/>
    </row>
    <row r="30" spans="2:12" ht="14.1" customHeight="1" x14ac:dyDescent="0.2">
      <c r="B30" s="17" t="s">
        <v>46</v>
      </c>
      <c r="C30" s="83">
        <v>85</v>
      </c>
      <c r="D30" s="18" t="s">
        <v>19</v>
      </c>
      <c r="E30" s="19">
        <v>2.9999999999999997E-4</v>
      </c>
      <c r="F30" s="18" t="s">
        <v>20</v>
      </c>
      <c r="G30" s="20">
        <f t="shared" si="6"/>
        <v>2.5499999999999998E-2</v>
      </c>
      <c r="H30" s="39"/>
      <c r="I30" s="40"/>
      <c r="J30" s="40"/>
      <c r="K30" s="40"/>
      <c r="L30" s="41"/>
    </row>
    <row r="31" spans="2:12" ht="14.1" customHeight="1" x14ac:dyDescent="0.2">
      <c r="B31" s="17" t="s">
        <v>47</v>
      </c>
      <c r="C31" s="83">
        <v>0</v>
      </c>
      <c r="D31" s="18" t="s">
        <v>19</v>
      </c>
      <c r="E31" s="19">
        <v>2.9999999999999997E-4</v>
      </c>
      <c r="F31" s="18" t="s">
        <v>20</v>
      </c>
      <c r="G31" s="20" t="str">
        <f t="shared" si="6"/>
        <v/>
      </c>
      <c r="H31" s="39"/>
      <c r="I31" s="40"/>
      <c r="J31" s="40"/>
      <c r="K31" s="40"/>
      <c r="L31" s="41"/>
    </row>
    <row r="32" spans="2:12" ht="14.1" customHeight="1" x14ac:dyDescent="0.2">
      <c r="B32" s="17" t="s">
        <v>48</v>
      </c>
      <c r="C32" s="83">
        <v>0</v>
      </c>
      <c r="D32" s="18" t="s">
        <v>19</v>
      </c>
      <c r="E32" s="19">
        <v>2.0000000000000001E-4</v>
      </c>
      <c r="F32" s="18" t="s">
        <v>20</v>
      </c>
      <c r="G32" s="20" t="str">
        <f t="shared" si="6"/>
        <v/>
      </c>
      <c r="H32" s="39"/>
      <c r="I32" s="40"/>
      <c r="J32" s="40"/>
      <c r="K32" s="40"/>
      <c r="L32" s="41"/>
    </row>
    <row r="33" spans="2:12" ht="14.1" customHeight="1" x14ac:dyDescent="0.2">
      <c r="B33" s="17" t="s">
        <v>49</v>
      </c>
      <c r="C33" s="83">
        <v>0</v>
      </c>
      <c r="D33" s="18" t="s">
        <v>19</v>
      </c>
      <c r="E33" s="19">
        <v>2.9999999999999997E-4</v>
      </c>
      <c r="F33" s="18" t="s">
        <v>20</v>
      </c>
      <c r="G33" s="20" t="str">
        <f t="shared" si="6"/>
        <v/>
      </c>
      <c r="H33" s="39"/>
      <c r="I33" s="40"/>
      <c r="J33" s="40"/>
      <c r="K33" s="40"/>
      <c r="L33" s="41"/>
    </row>
    <row r="34" spans="2:12" ht="14.1" customHeight="1" x14ac:dyDescent="0.2">
      <c r="B34" s="17" t="s">
        <v>50</v>
      </c>
      <c r="C34" s="83">
        <v>2</v>
      </c>
      <c r="D34" s="18" t="s">
        <v>19</v>
      </c>
      <c r="E34" s="19">
        <v>2.0000000000000001E-4</v>
      </c>
      <c r="F34" s="18" t="s">
        <v>20</v>
      </c>
      <c r="G34" s="20">
        <f t="shared" si="6"/>
        <v>4.0000000000000002E-4</v>
      </c>
      <c r="H34" s="39"/>
      <c r="I34" s="40"/>
      <c r="J34" s="40"/>
      <c r="K34" s="40"/>
      <c r="L34" s="41"/>
    </row>
    <row r="35" spans="2:12" ht="14.1" customHeight="1" x14ac:dyDescent="0.2">
      <c r="B35" s="17" t="s">
        <v>51</v>
      </c>
      <c r="C35" s="83">
        <v>0</v>
      </c>
      <c r="D35" s="18" t="s">
        <v>19</v>
      </c>
      <c r="E35" s="19">
        <v>2.9999999999999997E-4</v>
      </c>
      <c r="F35" s="18" t="s">
        <v>20</v>
      </c>
      <c r="G35" s="20" t="str">
        <f t="shared" si="6"/>
        <v/>
      </c>
      <c r="H35" s="39"/>
      <c r="I35" s="40"/>
      <c r="J35" s="40"/>
      <c r="K35" s="40"/>
      <c r="L35" s="41"/>
    </row>
    <row r="36" spans="2:12" ht="14.1" customHeight="1" x14ac:dyDescent="0.2">
      <c r="B36" s="17" t="s">
        <v>52</v>
      </c>
      <c r="C36" s="83">
        <v>0</v>
      </c>
      <c r="D36" s="18" t="s">
        <v>19</v>
      </c>
      <c r="E36" s="19">
        <v>2.0000000000000001E-4</v>
      </c>
      <c r="F36" s="18" t="s">
        <v>20</v>
      </c>
      <c r="G36" s="20" t="str">
        <f t="shared" si="6"/>
        <v/>
      </c>
      <c r="H36" s="39"/>
      <c r="I36" s="40"/>
      <c r="J36" s="40"/>
      <c r="K36" s="40"/>
      <c r="L36" s="41"/>
    </row>
    <row r="37" spans="2:12" ht="14.1" customHeight="1" x14ac:dyDescent="0.2">
      <c r="B37" s="17" t="s">
        <v>53</v>
      </c>
      <c r="C37" s="83">
        <v>0</v>
      </c>
      <c r="D37" s="18" t="s">
        <v>19</v>
      </c>
      <c r="E37" s="19">
        <v>2.9999999999999997E-4</v>
      </c>
      <c r="F37" s="18" t="s">
        <v>20</v>
      </c>
      <c r="G37" s="20" t="str">
        <f t="shared" si="6"/>
        <v/>
      </c>
      <c r="H37" s="39"/>
      <c r="I37" s="40"/>
      <c r="J37" s="40"/>
      <c r="K37" s="40"/>
      <c r="L37" s="41"/>
    </row>
    <row r="38" spans="2:12" ht="14.1" customHeight="1" x14ac:dyDescent="0.2">
      <c r="B38" s="17" t="s">
        <v>54</v>
      </c>
      <c r="C38" s="83">
        <v>0</v>
      </c>
      <c r="D38" s="18" t="s">
        <v>19</v>
      </c>
      <c r="E38" s="19">
        <v>2.9999999999999997E-4</v>
      </c>
      <c r="F38" s="18" t="s">
        <v>20</v>
      </c>
      <c r="G38" s="20" t="str">
        <f t="shared" si="6"/>
        <v/>
      </c>
      <c r="H38" s="39"/>
      <c r="I38" s="40"/>
      <c r="J38" s="40"/>
      <c r="K38" s="40"/>
      <c r="L38" s="41"/>
    </row>
    <row r="39" spans="2:12" ht="14.1" customHeight="1" x14ac:dyDescent="0.2">
      <c r="B39" s="43" t="s">
        <v>55</v>
      </c>
      <c r="C39" s="92">
        <v>0</v>
      </c>
      <c r="D39" s="188" t="s">
        <v>19</v>
      </c>
      <c r="E39" s="19">
        <v>2.0000000000000001E-4</v>
      </c>
      <c r="F39" s="44" t="s">
        <v>20</v>
      </c>
      <c r="G39" s="20" t="str">
        <f t="shared" si="6"/>
        <v/>
      </c>
      <c r="H39" s="39"/>
      <c r="I39" s="40"/>
      <c r="J39" s="40"/>
      <c r="K39" s="40"/>
      <c r="L39" s="41"/>
    </row>
    <row r="40" spans="2:12" ht="14.1" customHeight="1" x14ac:dyDescent="0.2">
      <c r="B40" s="43" t="s">
        <v>56</v>
      </c>
      <c r="C40" s="92">
        <v>0</v>
      </c>
      <c r="D40" s="188" t="s">
        <v>19</v>
      </c>
      <c r="E40" s="35">
        <v>2.9999999999999997E-4</v>
      </c>
      <c r="F40" s="44" t="s">
        <v>20</v>
      </c>
      <c r="G40" s="20" t="str">
        <f t="shared" si="6"/>
        <v/>
      </c>
      <c r="H40" s="39"/>
      <c r="I40" s="40"/>
      <c r="J40" s="40"/>
      <c r="K40" s="40"/>
      <c r="L40" s="41"/>
    </row>
    <row r="41" spans="2:12" ht="14.1" customHeight="1" x14ac:dyDescent="0.2">
      <c r="B41" s="43" t="s">
        <v>57</v>
      </c>
      <c r="C41" s="92">
        <v>9</v>
      </c>
      <c r="D41" s="188" t="s">
        <v>19</v>
      </c>
      <c r="E41" s="35">
        <v>2.9999999999999997E-4</v>
      </c>
      <c r="F41" s="44" t="s">
        <v>20</v>
      </c>
      <c r="G41" s="20">
        <f t="shared" si="6"/>
        <v>2.6999999999999997E-3</v>
      </c>
      <c r="H41" s="39"/>
      <c r="I41" s="40"/>
      <c r="J41" s="40"/>
      <c r="K41" s="40"/>
      <c r="L41" s="41"/>
    </row>
    <row r="42" spans="2:12" ht="14.1" customHeight="1" x14ac:dyDescent="0.2">
      <c r="B42" s="17" t="s">
        <v>58</v>
      </c>
      <c r="C42" s="83">
        <v>4</v>
      </c>
      <c r="D42" s="18" t="s">
        <v>19</v>
      </c>
      <c r="E42" s="19">
        <v>3.7500000000000001E-4</v>
      </c>
      <c r="F42" s="18" t="s">
        <v>20</v>
      </c>
      <c r="G42" s="20">
        <f t="shared" si="6"/>
        <v>1.5E-3</v>
      </c>
      <c r="H42" s="39"/>
      <c r="I42" s="40"/>
      <c r="J42" s="40"/>
      <c r="K42" s="40"/>
      <c r="L42" s="41"/>
    </row>
    <row r="43" spans="2:12" ht="14.1" customHeight="1" x14ac:dyDescent="0.2">
      <c r="B43" s="17" t="s">
        <v>59</v>
      </c>
      <c r="C43" s="83">
        <v>0</v>
      </c>
      <c r="D43" s="18" t="s">
        <v>19</v>
      </c>
      <c r="E43" s="19">
        <v>3.5000000000000001E-3</v>
      </c>
      <c r="F43" s="18" t="s">
        <v>20</v>
      </c>
      <c r="G43" s="20" t="str">
        <f t="shared" si="6"/>
        <v/>
      </c>
      <c r="H43" s="39"/>
      <c r="I43" s="40"/>
      <c r="J43" s="40"/>
      <c r="K43" s="40"/>
      <c r="L43" s="41"/>
    </row>
    <row r="44" spans="2:12" ht="14.1" customHeight="1" x14ac:dyDescent="0.2">
      <c r="B44" s="17" t="s">
        <v>60</v>
      </c>
      <c r="C44" s="83">
        <v>0</v>
      </c>
      <c r="D44" s="18" t="s">
        <v>19</v>
      </c>
      <c r="E44" s="19">
        <v>7.5000000000000002E-4</v>
      </c>
      <c r="F44" s="18" t="s">
        <v>20</v>
      </c>
      <c r="G44" s="20" t="str">
        <f t="shared" si="6"/>
        <v/>
      </c>
      <c r="H44" s="39"/>
      <c r="I44" s="40"/>
      <c r="J44" s="40"/>
      <c r="K44" s="40"/>
      <c r="L44" s="41"/>
    </row>
    <row r="45" spans="2:12" ht="14.1" customHeight="1" x14ac:dyDescent="0.2">
      <c r="B45" s="17" t="s">
        <v>61</v>
      </c>
      <c r="C45" s="83">
        <v>0</v>
      </c>
      <c r="D45" s="18" t="s">
        <v>19</v>
      </c>
      <c r="E45" s="19">
        <v>3.5E-4</v>
      </c>
      <c r="F45" s="18" t="s">
        <v>20</v>
      </c>
      <c r="G45" s="20" t="str">
        <f t="shared" si="6"/>
        <v/>
      </c>
      <c r="H45" s="39"/>
      <c r="I45" s="40"/>
      <c r="J45" s="40"/>
      <c r="K45" s="40"/>
      <c r="L45" s="41"/>
    </row>
    <row r="46" spans="2:12" ht="14.1" customHeight="1" x14ac:dyDescent="0.2">
      <c r="B46" s="17" t="s">
        <v>62</v>
      </c>
      <c r="C46" s="83">
        <v>0</v>
      </c>
      <c r="D46" s="18" t="s">
        <v>19</v>
      </c>
      <c r="E46" s="19">
        <v>2.7E-4</v>
      </c>
      <c r="F46" s="18" t="s">
        <v>20</v>
      </c>
      <c r="G46" s="20" t="str">
        <f t="shared" si="6"/>
        <v/>
      </c>
      <c r="H46" s="39"/>
      <c r="I46" s="40"/>
      <c r="J46" s="45"/>
      <c r="K46" s="45"/>
      <c r="L46" s="46"/>
    </row>
    <row r="47" spans="2:12" ht="14.1" customHeight="1" x14ac:dyDescent="0.2">
      <c r="B47" s="17" t="s">
        <v>63</v>
      </c>
      <c r="C47" s="83">
        <v>0</v>
      </c>
      <c r="D47" s="18" t="s">
        <v>19</v>
      </c>
      <c r="E47" s="19">
        <v>2E-3</v>
      </c>
      <c r="F47" s="18" t="s">
        <v>20</v>
      </c>
      <c r="G47" s="20" t="str">
        <f t="shared" si="6"/>
        <v/>
      </c>
      <c r="H47" s="39"/>
      <c r="I47" s="40"/>
      <c r="J47" s="45"/>
      <c r="K47" s="45"/>
      <c r="L47" s="46"/>
    </row>
    <row r="48" spans="2:12" ht="14.1" customHeight="1" x14ac:dyDescent="0.2">
      <c r="B48" s="17" t="s">
        <v>64</v>
      </c>
      <c r="C48" s="83">
        <v>7</v>
      </c>
      <c r="D48" s="18" t="s">
        <v>19</v>
      </c>
      <c r="E48" s="19">
        <v>3.7500000000000001E-4</v>
      </c>
      <c r="F48" s="18" t="s">
        <v>20</v>
      </c>
      <c r="G48" s="20">
        <f t="shared" si="6"/>
        <v>2.6250000000000002E-3</v>
      </c>
      <c r="H48" s="39"/>
      <c r="I48" s="40"/>
      <c r="J48" s="40"/>
      <c r="K48" s="40"/>
      <c r="L48" s="47"/>
    </row>
    <row r="49" spans="2:12" ht="14.1" customHeight="1" x14ac:dyDescent="0.2">
      <c r="B49" s="17" t="s">
        <v>65</v>
      </c>
      <c r="C49" s="83">
        <v>0</v>
      </c>
      <c r="D49" s="18" t="s">
        <v>19</v>
      </c>
      <c r="E49" s="19">
        <v>3.8999999999999999E-4</v>
      </c>
      <c r="F49" s="18" t="s">
        <v>20</v>
      </c>
      <c r="G49" s="20" t="str">
        <f t="shared" si="6"/>
        <v/>
      </c>
      <c r="H49" s="39"/>
      <c r="I49" s="40"/>
      <c r="J49" s="40"/>
      <c r="K49" s="40"/>
      <c r="L49" s="41"/>
    </row>
    <row r="50" spans="2:12" ht="14.1" customHeight="1" x14ac:dyDescent="0.2">
      <c r="B50" s="17" t="s">
        <v>66</v>
      </c>
      <c r="C50" s="83">
        <v>0</v>
      </c>
      <c r="D50" s="18" t="s">
        <v>19</v>
      </c>
      <c r="E50" s="19">
        <v>2.2499999999999998E-3</v>
      </c>
      <c r="F50" s="18" t="s">
        <v>20</v>
      </c>
      <c r="G50" s="20" t="str">
        <f t="shared" si="6"/>
        <v/>
      </c>
      <c r="H50" s="39"/>
      <c r="I50" s="40"/>
      <c r="J50" s="40"/>
      <c r="K50" s="40"/>
      <c r="L50" s="41"/>
    </row>
    <row r="51" spans="2:12" ht="14.1" customHeight="1" x14ac:dyDescent="0.2">
      <c r="B51" s="17" t="s">
        <v>67</v>
      </c>
      <c r="C51" s="83">
        <v>0</v>
      </c>
      <c r="D51" s="18" t="s">
        <v>19</v>
      </c>
      <c r="E51" s="19">
        <v>2.5500000000000002E-4</v>
      </c>
      <c r="F51" s="18" t="s">
        <v>20</v>
      </c>
      <c r="G51" s="20" t="str">
        <f t="shared" si="6"/>
        <v/>
      </c>
      <c r="H51" s="39"/>
      <c r="I51" s="40"/>
      <c r="J51" s="40"/>
      <c r="K51" s="40"/>
      <c r="L51" s="41"/>
    </row>
    <row r="52" spans="2:12" ht="14.1" customHeight="1" x14ac:dyDescent="0.2">
      <c r="B52" s="17" t="s">
        <v>68</v>
      </c>
      <c r="C52" s="83">
        <v>0</v>
      </c>
      <c r="D52" s="18" t="s">
        <v>19</v>
      </c>
      <c r="E52" s="19">
        <v>1.4499999999999999E-3</v>
      </c>
      <c r="F52" s="18" t="s">
        <v>20</v>
      </c>
      <c r="G52" s="20" t="str">
        <f t="shared" si="6"/>
        <v/>
      </c>
      <c r="H52" s="39"/>
      <c r="I52" s="40"/>
      <c r="J52" s="40"/>
      <c r="K52" s="40"/>
      <c r="L52" s="41"/>
    </row>
    <row r="53" spans="2:12" ht="14.1" customHeight="1" x14ac:dyDescent="0.2">
      <c r="B53" s="76" t="s">
        <v>69</v>
      </c>
      <c r="C53" s="85">
        <v>0</v>
      </c>
      <c r="D53" s="73" t="s">
        <v>19</v>
      </c>
      <c r="E53" s="77">
        <v>1.2999999999999999E-3</v>
      </c>
      <c r="F53" s="73" t="s">
        <v>20</v>
      </c>
      <c r="G53" s="20" t="str">
        <f t="shared" si="6"/>
        <v/>
      </c>
      <c r="H53" s="39"/>
      <c r="I53" s="40"/>
      <c r="J53" s="40"/>
      <c r="K53" s="40"/>
      <c r="L53" s="41"/>
    </row>
    <row r="54" spans="2:12" ht="14.1" customHeight="1" x14ac:dyDescent="0.2">
      <c r="B54" s="17" t="s">
        <v>70</v>
      </c>
      <c r="C54" s="83">
        <v>0</v>
      </c>
      <c r="D54" s="18" t="s">
        <v>19</v>
      </c>
      <c r="E54" s="19">
        <v>4.0000000000000002E-4</v>
      </c>
      <c r="F54" s="18" t="s">
        <v>20</v>
      </c>
      <c r="G54" s="20" t="str">
        <f t="shared" si="6"/>
        <v/>
      </c>
      <c r="H54" s="39"/>
      <c r="I54" s="40"/>
      <c r="J54" s="40"/>
      <c r="K54" s="40"/>
      <c r="L54" s="41"/>
    </row>
    <row r="55" spans="2:12" ht="14.1" customHeight="1" x14ac:dyDescent="0.2">
      <c r="B55" s="17" t="s">
        <v>71</v>
      </c>
      <c r="C55" s="83">
        <v>0</v>
      </c>
      <c r="D55" s="18" t="s">
        <v>19</v>
      </c>
      <c r="E55" s="19">
        <v>2.7000000000000001E-3</v>
      </c>
      <c r="F55" s="18" t="s">
        <v>20</v>
      </c>
      <c r="G55" s="20" t="str">
        <f t="shared" si="6"/>
        <v/>
      </c>
      <c r="H55" s="39"/>
      <c r="I55" s="40"/>
      <c r="J55" s="40"/>
      <c r="K55" s="40"/>
      <c r="L55" s="41"/>
    </row>
    <row r="56" spans="2:12" ht="14.1" customHeight="1" x14ac:dyDescent="0.2">
      <c r="B56" s="17" t="s">
        <v>72</v>
      </c>
      <c r="C56" s="83">
        <v>0</v>
      </c>
      <c r="D56" s="18" t="s">
        <v>19</v>
      </c>
      <c r="E56" s="19">
        <v>1E-3</v>
      </c>
      <c r="F56" s="18" t="s">
        <v>20</v>
      </c>
      <c r="G56" s="20" t="str">
        <f t="shared" si="6"/>
        <v/>
      </c>
      <c r="H56" s="39"/>
      <c r="I56" s="40"/>
      <c r="J56" s="40"/>
      <c r="K56" s="40"/>
      <c r="L56" s="41"/>
    </row>
    <row r="57" spans="2:12" ht="14.1" customHeight="1" x14ac:dyDescent="0.2">
      <c r="B57" s="17" t="s">
        <v>73</v>
      </c>
      <c r="C57" s="83">
        <v>0</v>
      </c>
      <c r="D57" s="18" t="s">
        <v>19</v>
      </c>
      <c r="E57" s="19">
        <v>1E-3</v>
      </c>
      <c r="F57" s="18" t="s">
        <v>20</v>
      </c>
      <c r="G57" s="20" t="str">
        <f t="shared" si="6"/>
        <v/>
      </c>
      <c r="H57" s="39"/>
      <c r="I57" s="40"/>
      <c r="J57" s="40"/>
      <c r="K57" s="40"/>
      <c r="L57" s="41"/>
    </row>
    <row r="58" spans="2:12" ht="14.1" customHeight="1" x14ac:dyDescent="0.2">
      <c r="B58" s="17" t="s">
        <v>74</v>
      </c>
      <c r="C58" s="83">
        <v>0</v>
      </c>
      <c r="D58" s="18" t="s">
        <v>19</v>
      </c>
      <c r="E58" s="19">
        <v>5.0000000000000001E-4</v>
      </c>
      <c r="F58" s="18" t="s">
        <v>20</v>
      </c>
      <c r="G58" s="20" t="str">
        <f t="shared" si="6"/>
        <v/>
      </c>
      <c r="H58" s="39"/>
      <c r="I58" s="40"/>
      <c r="J58" s="40"/>
      <c r="K58" s="40"/>
      <c r="L58" s="41"/>
    </row>
    <row r="59" spans="2:12" ht="14.1" customHeight="1" x14ac:dyDescent="0.2">
      <c r="B59" s="17" t="s">
        <v>75</v>
      </c>
      <c r="C59" s="83">
        <v>0</v>
      </c>
      <c r="D59" s="18" t="s">
        <v>19</v>
      </c>
      <c r="E59" s="19">
        <v>4.4999999999999999E-4</v>
      </c>
      <c r="F59" s="18" t="s">
        <v>20</v>
      </c>
      <c r="G59" s="20" t="str">
        <f t="shared" si="6"/>
        <v/>
      </c>
      <c r="H59" s="39"/>
      <c r="I59" s="40"/>
      <c r="J59" s="40"/>
      <c r="K59" s="40"/>
      <c r="L59" s="41"/>
    </row>
    <row r="60" spans="2:12" ht="12" customHeight="1" x14ac:dyDescent="0.2">
      <c r="B60" s="76" t="s">
        <v>76</v>
      </c>
      <c r="C60" s="83">
        <v>0</v>
      </c>
      <c r="D60" s="18" t="s">
        <v>19</v>
      </c>
      <c r="E60" s="77">
        <v>2.4E-2</v>
      </c>
      <c r="F60" s="18" t="s">
        <v>20</v>
      </c>
      <c r="G60" s="20" t="str">
        <f t="shared" si="6"/>
        <v/>
      </c>
      <c r="H60" s="39"/>
      <c r="I60" s="40"/>
      <c r="J60" s="40"/>
      <c r="K60" s="40"/>
      <c r="L60" s="41"/>
    </row>
    <row r="61" spans="2:12" ht="12" customHeight="1" x14ac:dyDescent="0.2">
      <c r="B61" s="33"/>
      <c r="C61" s="257" t="s">
        <v>77</v>
      </c>
      <c r="D61" s="258"/>
      <c r="E61" s="258"/>
      <c r="F61" s="258"/>
      <c r="G61" s="258"/>
      <c r="H61" s="258"/>
      <c r="I61" s="258"/>
      <c r="J61" s="258"/>
      <c r="K61" s="258"/>
      <c r="L61" s="24">
        <v>0.4</v>
      </c>
    </row>
    <row r="62" spans="2:12" ht="12" customHeight="1" x14ac:dyDescent="0.2">
      <c r="B62" s="17" t="s">
        <v>27</v>
      </c>
      <c r="C62" s="78">
        <v>0</v>
      </c>
      <c r="D62" s="18" t="s">
        <v>19</v>
      </c>
      <c r="E62" s="19">
        <v>0.02</v>
      </c>
      <c r="F62" s="18" t="s">
        <v>20</v>
      </c>
      <c r="G62" s="27" t="str">
        <f>IF(C62&gt;0,PRODUCT(C62,E62),"")</f>
        <v/>
      </c>
      <c r="H62" s="21">
        <f>C62</f>
        <v>0</v>
      </c>
      <c r="I62" s="18" t="s">
        <v>19</v>
      </c>
      <c r="J62" s="22">
        <v>0.02</v>
      </c>
      <c r="K62" s="18" t="s">
        <v>20</v>
      </c>
      <c r="L62" s="27" t="str">
        <f>IF(H62&gt;0,PRODUCT(H62,J62),"")</f>
        <v/>
      </c>
    </row>
    <row r="63" spans="2:12" ht="12" customHeight="1" x14ac:dyDescent="0.2">
      <c r="B63" s="17" t="s">
        <v>125</v>
      </c>
      <c r="C63" s="178"/>
      <c r="D63" s="178"/>
      <c r="E63" s="179"/>
      <c r="F63" s="178"/>
      <c r="G63" s="177"/>
      <c r="H63" s="78">
        <v>0</v>
      </c>
      <c r="I63" s="18" t="s">
        <v>19</v>
      </c>
      <c r="J63" s="22">
        <v>2.1700000000000001E-2</v>
      </c>
      <c r="K63" s="18" t="s">
        <v>20</v>
      </c>
      <c r="L63" s="27" t="str">
        <f>IF(H63&gt;0,PRODUCT(H63,J63),"")</f>
        <v/>
      </c>
    </row>
    <row r="64" spans="2:12" ht="12" customHeight="1" x14ac:dyDescent="0.2">
      <c r="B64" s="351" t="s">
        <v>78</v>
      </c>
      <c r="C64" s="352"/>
      <c r="D64" s="352"/>
      <c r="E64" s="352"/>
      <c r="F64" s="352"/>
      <c r="G64" s="352"/>
      <c r="H64" s="352"/>
      <c r="I64" s="352"/>
      <c r="J64" s="352"/>
      <c r="K64" s="352"/>
      <c r="L64" s="353"/>
    </row>
    <row r="65" spans="2:12" ht="12" customHeight="1" x14ac:dyDescent="0.2">
      <c r="B65" s="17" t="s">
        <v>79</v>
      </c>
      <c r="C65" s="78">
        <v>0</v>
      </c>
      <c r="D65" s="18" t="s">
        <v>19</v>
      </c>
      <c r="E65" s="79">
        <v>0</v>
      </c>
      <c r="F65" s="18" t="s">
        <v>20</v>
      </c>
      <c r="G65" s="27" t="str">
        <f>IF(C65&gt;0,PRODUCT(C65,E65),"")</f>
        <v/>
      </c>
      <c r="H65" s="21">
        <f>C65</f>
        <v>0</v>
      </c>
      <c r="I65" s="18" t="s">
        <v>19</v>
      </c>
      <c r="J65" s="79">
        <v>0</v>
      </c>
      <c r="K65" s="18" t="s">
        <v>20</v>
      </c>
      <c r="L65" s="27" t="str">
        <f>IF(H65&gt;0,PRODUCT(H65,J65),"")</f>
        <v/>
      </c>
    </row>
    <row r="66" spans="2:12" ht="12" customHeight="1" x14ac:dyDescent="0.2">
      <c r="B66" s="288" t="s">
        <v>81</v>
      </c>
      <c r="C66" s="289"/>
      <c r="D66" s="289"/>
      <c r="E66" s="289"/>
      <c r="F66" s="289"/>
      <c r="G66" s="289"/>
      <c r="H66" s="289"/>
      <c r="I66" s="289"/>
      <c r="J66" s="289"/>
      <c r="K66" s="289"/>
      <c r="L66" s="290"/>
    </row>
    <row r="67" spans="2:12" ht="12" customHeight="1" x14ac:dyDescent="0.2">
      <c r="B67" s="17" t="s">
        <v>82</v>
      </c>
      <c r="C67" s="83">
        <v>0</v>
      </c>
      <c r="D67" s="18" t="s">
        <v>19</v>
      </c>
      <c r="E67" s="19">
        <v>1.6999999999999999E-3</v>
      </c>
      <c r="F67" s="18" t="s">
        <v>20</v>
      </c>
      <c r="G67" s="20" t="str">
        <f t="shared" ref="G67:G72" si="7">IF(C67&gt;0,PRODUCT(C67,E67),"")</f>
        <v/>
      </c>
      <c r="H67" s="18">
        <f t="shared" ref="H67:H72" si="8">C67</f>
        <v>0</v>
      </c>
      <c r="I67" s="18" t="s">
        <v>19</v>
      </c>
      <c r="J67" s="19">
        <v>7.0000000000000001E-3</v>
      </c>
      <c r="K67" s="18" t="s">
        <v>20</v>
      </c>
      <c r="L67" s="20" t="str">
        <f t="shared" ref="L67:L72" si="9">IF(H67&gt;0,PRODUCT(H67,J67),"")</f>
        <v/>
      </c>
    </row>
    <row r="68" spans="2:12" ht="12" customHeight="1" x14ac:dyDescent="0.2">
      <c r="B68" s="17" t="s">
        <v>83</v>
      </c>
      <c r="C68" s="83">
        <v>0</v>
      </c>
      <c r="D68" s="18" t="s">
        <v>19</v>
      </c>
      <c r="E68" s="19">
        <v>8.0000000000000002E-3</v>
      </c>
      <c r="F68" s="18" t="s">
        <v>20</v>
      </c>
      <c r="G68" s="20" t="str">
        <f t="shared" si="7"/>
        <v/>
      </c>
      <c r="H68" s="18">
        <f t="shared" si="8"/>
        <v>0</v>
      </c>
      <c r="I68" s="18" t="s">
        <v>19</v>
      </c>
      <c r="J68" s="19">
        <v>0.02</v>
      </c>
      <c r="K68" s="18" t="s">
        <v>20</v>
      </c>
      <c r="L68" s="20" t="str">
        <f t="shared" si="9"/>
        <v/>
      </c>
    </row>
    <row r="69" spans="2:12" ht="12" customHeight="1" x14ac:dyDescent="0.2">
      <c r="B69" s="17" t="s">
        <v>84</v>
      </c>
      <c r="C69" s="83">
        <v>0</v>
      </c>
      <c r="D69" s="18" t="s">
        <v>19</v>
      </c>
      <c r="E69" s="19">
        <v>1.2E-2</v>
      </c>
      <c r="F69" s="18" t="s">
        <v>20</v>
      </c>
      <c r="G69" s="20" t="str">
        <f t="shared" si="7"/>
        <v/>
      </c>
      <c r="H69" s="18">
        <f t="shared" si="8"/>
        <v>0</v>
      </c>
      <c r="I69" s="18" t="s">
        <v>19</v>
      </c>
      <c r="J69" s="19">
        <v>0.09</v>
      </c>
      <c r="K69" s="18" t="s">
        <v>20</v>
      </c>
      <c r="L69" s="20" t="str">
        <f t="shared" si="9"/>
        <v/>
      </c>
    </row>
    <row r="70" spans="2:12" ht="12" customHeight="1" x14ac:dyDescent="0.2">
      <c r="B70" s="17" t="s">
        <v>85</v>
      </c>
      <c r="C70" s="83">
        <v>0</v>
      </c>
      <c r="D70" s="18" t="s">
        <v>19</v>
      </c>
      <c r="E70" s="19">
        <v>0.05</v>
      </c>
      <c r="F70" s="18" t="s">
        <v>20</v>
      </c>
      <c r="G70" s="20" t="str">
        <f t="shared" si="7"/>
        <v/>
      </c>
      <c r="H70" s="18">
        <f t="shared" si="8"/>
        <v>0</v>
      </c>
      <c r="I70" s="18" t="s">
        <v>19</v>
      </c>
      <c r="J70" s="19">
        <v>0.27</v>
      </c>
      <c r="K70" s="18" t="s">
        <v>20</v>
      </c>
      <c r="L70" s="20" t="str">
        <f t="shared" si="9"/>
        <v/>
      </c>
    </row>
    <row r="71" spans="2:12" ht="12" customHeight="1" x14ac:dyDescent="0.2">
      <c r="B71" s="76" t="s">
        <v>86</v>
      </c>
      <c r="C71" s="85">
        <v>0</v>
      </c>
      <c r="D71" s="73" t="s">
        <v>19</v>
      </c>
      <c r="E71" s="77">
        <v>5.0000000000000001E-4</v>
      </c>
      <c r="F71" s="73" t="s">
        <v>20</v>
      </c>
      <c r="G71" s="48" t="str">
        <f t="shared" si="7"/>
        <v/>
      </c>
      <c r="H71" s="73">
        <f t="shared" si="8"/>
        <v>0</v>
      </c>
      <c r="I71" s="73" t="s">
        <v>19</v>
      </c>
      <c r="J71" s="77">
        <v>3.5000000000000003E-2</v>
      </c>
      <c r="K71" s="73" t="s">
        <v>20</v>
      </c>
      <c r="L71" s="48" t="str">
        <f t="shared" si="9"/>
        <v/>
      </c>
    </row>
    <row r="72" spans="2:12" ht="12" customHeight="1" x14ac:dyDescent="0.2">
      <c r="B72" s="76" t="s">
        <v>87</v>
      </c>
      <c r="C72" s="85">
        <v>0</v>
      </c>
      <c r="D72" s="73" t="s">
        <v>19</v>
      </c>
      <c r="E72" s="77">
        <v>1E-3</v>
      </c>
      <c r="F72" s="73" t="s">
        <v>20</v>
      </c>
      <c r="G72" s="48" t="str">
        <f t="shared" si="7"/>
        <v/>
      </c>
      <c r="H72" s="73">
        <f t="shared" si="8"/>
        <v>0</v>
      </c>
      <c r="I72" s="73" t="s">
        <v>19</v>
      </c>
      <c r="J72" s="77">
        <v>0.125</v>
      </c>
      <c r="K72" s="73" t="s">
        <v>20</v>
      </c>
      <c r="L72" s="48" t="str">
        <f t="shared" si="9"/>
        <v/>
      </c>
    </row>
    <row r="73" spans="2:12" ht="12" customHeight="1" x14ac:dyDescent="0.2">
      <c r="B73" s="297" t="s">
        <v>80</v>
      </c>
      <c r="C73" s="298"/>
      <c r="D73" s="298"/>
      <c r="E73" s="298"/>
      <c r="F73" s="298"/>
      <c r="G73" s="298"/>
      <c r="H73" s="298"/>
      <c r="I73" s="298"/>
      <c r="J73" s="298"/>
      <c r="K73" s="298"/>
      <c r="L73" s="299"/>
    </row>
    <row r="74" spans="2:12" ht="12" customHeight="1" x14ac:dyDescent="0.2">
      <c r="B74" s="17" t="s">
        <v>76</v>
      </c>
      <c r="C74" s="83">
        <v>0</v>
      </c>
      <c r="D74" s="18" t="s">
        <v>19</v>
      </c>
      <c r="E74" s="19">
        <v>0.04</v>
      </c>
      <c r="F74" s="18" t="s">
        <v>20</v>
      </c>
      <c r="G74" s="20" t="str">
        <f>IF(C74&gt;0,PRODUCT(C74,E74),"")</f>
        <v/>
      </c>
      <c r="H74" s="18">
        <f>C74</f>
        <v>0</v>
      </c>
      <c r="I74" s="18" t="s">
        <v>19</v>
      </c>
      <c r="J74" s="19">
        <v>0.04</v>
      </c>
      <c r="K74" s="18" t="s">
        <v>20</v>
      </c>
      <c r="L74" s="20" t="str">
        <f>IF(H74&gt;0,PRODUCT(H74,J74),"")</f>
        <v/>
      </c>
    </row>
    <row r="75" spans="2:12" ht="12" customHeight="1" x14ac:dyDescent="0.2">
      <c r="B75" s="297" t="s">
        <v>88</v>
      </c>
      <c r="C75" s="298"/>
      <c r="D75" s="298"/>
      <c r="E75" s="298"/>
      <c r="F75" s="298"/>
      <c r="G75" s="298"/>
      <c r="H75" s="298"/>
      <c r="I75" s="298"/>
      <c r="J75" s="298"/>
      <c r="K75" s="298"/>
      <c r="L75" s="299"/>
    </row>
    <row r="76" spans="2:12" ht="12" customHeight="1" x14ac:dyDescent="0.2">
      <c r="B76" s="176"/>
      <c r="C76" s="100">
        <v>0</v>
      </c>
      <c r="D76" s="42" t="s">
        <v>19</v>
      </c>
      <c r="E76" s="96">
        <v>0</v>
      </c>
      <c r="F76" s="42" t="s">
        <v>20</v>
      </c>
      <c r="G76" s="55" t="str">
        <f>IF(C76&gt;0,PRODUCT(C76,E76),"")</f>
        <v/>
      </c>
      <c r="H76" s="71">
        <f>C76</f>
        <v>0</v>
      </c>
      <c r="I76" s="42" t="s">
        <v>19</v>
      </c>
      <c r="J76" s="96">
        <v>0</v>
      </c>
      <c r="K76" s="42" t="s">
        <v>20</v>
      </c>
      <c r="L76" s="55" t="str">
        <f>IF(H76&gt;0,PRODUCT(H76,J76),"")</f>
        <v/>
      </c>
    </row>
    <row r="77" spans="2:12" ht="12" customHeight="1" x14ac:dyDescent="0.2">
      <c r="B77" s="133"/>
      <c r="C77" s="78">
        <v>0</v>
      </c>
      <c r="D77" s="18" t="s">
        <v>19</v>
      </c>
      <c r="E77" s="79">
        <v>0</v>
      </c>
      <c r="F77" s="18" t="s">
        <v>20</v>
      </c>
      <c r="G77" s="20" t="str">
        <f>IF(C77&gt;0,PRODUCT(C77,E77),"")</f>
        <v/>
      </c>
      <c r="H77" s="21">
        <f>C77</f>
        <v>0</v>
      </c>
      <c r="I77" s="18" t="s">
        <v>19</v>
      </c>
      <c r="J77" s="79">
        <v>0</v>
      </c>
      <c r="K77" s="18" t="s">
        <v>20</v>
      </c>
      <c r="L77" s="20" t="str">
        <f>IF(H77&gt;0,PRODUCT(H77,J77),"")</f>
        <v/>
      </c>
    </row>
    <row r="78" spans="2:12" ht="12" customHeight="1" x14ac:dyDescent="0.2">
      <c r="B78" s="133"/>
      <c r="C78" s="78">
        <v>0</v>
      </c>
      <c r="D78" s="18" t="s">
        <v>19</v>
      </c>
      <c r="E78" s="79">
        <v>0</v>
      </c>
      <c r="F78" s="18" t="s">
        <v>20</v>
      </c>
      <c r="G78" s="20" t="str">
        <f>IF(C78&gt;0,PRODUCT(C78,E78),"")</f>
        <v/>
      </c>
      <c r="H78" s="21">
        <f>C78</f>
        <v>0</v>
      </c>
      <c r="I78" s="18" t="s">
        <v>19</v>
      </c>
      <c r="J78" s="79">
        <v>0</v>
      </c>
      <c r="K78" s="18" t="s">
        <v>20</v>
      </c>
      <c r="L78" s="20" t="str">
        <f>IF(H78&gt;0,PRODUCT(H78,J78),"")</f>
        <v/>
      </c>
    </row>
    <row r="79" spans="2:12" ht="12" customHeight="1" x14ac:dyDescent="0.2">
      <c r="B79" s="133"/>
      <c r="C79" s="78">
        <v>0</v>
      </c>
      <c r="D79" s="18" t="s">
        <v>19</v>
      </c>
      <c r="E79" s="79">
        <v>0</v>
      </c>
      <c r="F79" s="18" t="s">
        <v>20</v>
      </c>
      <c r="G79" s="20" t="str">
        <f>IF(C79&gt;0,PRODUCT(C79,E79),"")</f>
        <v/>
      </c>
      <c r="H79" s="21">
        <f>C79</f>
        <v>0</v>
      </c>
      <c r="I79" s="18" t="s">
        <v>19</v>
      </c>
      <c r="J79" s="79">
        <v>0</v>
      </c>
      <c r="K79" s="18" t="s">
        <v>20</v>
      </c>
      <c r="L79" s="20" t="str">
        <f>IF(H79&gt;0,PRODUCT(H79,J79),"")</f>
        <v/>
      </c>
    </row>
    <row r="80" spans="2:12" ht="12" customHeight="1" x14ac:dyDescent="0.2">
      <c r="B80" s="175"/>
      <c r="C80" s="85">
        <v>0</v>
      </c>
      <c r="D80" s="73" t="s">
        <v>19</v>
      </c>
      <c r="E80" s="101">
        <v>0</v>
      </c>
      <c r="F80" s="73" t="s">
        <v>20</v>
      </c>
      <c r="G80" s="48" t="str">
        <f>IF(C80&gt;0,PRODUCT(C80,E80),"")</f>
        <v/>
      </c>
      <c r="H80" s="72">
        <f>C80</f>
        <v>0</v>
      </c>
      <c r="I80" s="73" t="s">
        <v>19</v>
      </c>
      <c r="J80" s="101">
        <v>0</v>
      </c>
      <c r="K80" s="74" t="s">
        <v>20</v>
      </c>
      <c r="L80" s="75" t="str">
        <f>IF(H80&gt;0,PRODUCT(H80,J80),"")</f>
        <v/>
      </c>
    </row>
    <row r="81" spans="2:12" ht="12" customHeight="1" x14ac:dyDescent="0.2">
      <c r="B81" s="297" t="s">
        <v>89</v>
      </c>
      <c r="C81" s="298"/>
      <c r="D81" s="298"/>
      <c r="E81" s="298"/>
      <c r="F81" s="298"/>
      <c r="G81" s="298"/>
      <c r="H81" s="298"/>
      <c r="I81" s="298"/>
      <c r="J81" s="298"/>
      <c r="K81" s="298"/>
      <c r="L81" s="299"/>
    </row>
    <row r="82" spans="2:12" ht="12" customHeight="1" x14ac:dyDescent="0.2">
      <c r="B82" s="130" t="s">
        <v>90</v>
      </c>
      <c r="C82" s="129"/>
      <c r="D82" s="128"/>
      <c r="E82" s="127">
        <f>G133</f>
        <v>0</v>
      </c>
      <c r="F82" s="126" t="s">
        <v>20</v>
      </c>
      <c r="G82" s="125" t="str">
        <f>IF(E82&gt;0,E82,"")</f>
        <v/>
      </c>
      <c r="H82" s="129"/>
      <c r="I82" s="128"/>
      <c r="J82" s="127">
        <f>L133</f>
        <v>8.6449999999999996</v>
      </c>
      <c r="K82" s="126" t="s">
        <v>20</v>
      </c>
      <c r="L82" s="125">
        <f>IF(J82&gt;0,J82,"")</f>
        <v>8.6449999999999996</v>
      </c>
    </row>
    <row r="83" spans="2:12" ht="12" customHeight="1" x14ac:dyDescent="0.2">
      <c r="B83" s="17" t="s">
        <v>91</v>
      </c>
      <c r="C83" s="52"/>
      <c r="D83" s="53"/>
      <c r="E83" s="54">
        <f>G147</f>
        <v>0</v>
      </c>
      <c r="F83" s="42" t="s">
        <v>20</v>
      </c>
      <c r="G83" s="55" t="str">
        <f>IF(E83&gt;0,E83,"")</f>
        <v/>
      </c>
      <c r="H83" s="52"/>
      <c r="I83" s="53"/>
      <c r="J83" s="54">
        <f>L147</f>
        <v>0</v>
      </c>
      <c r="K83" s="42" t="s">
        <v>20</v>
      </c>
      <c r="L83" s="55" t="str">
        <f>IF(J83&gt;0,J83,"")</f>
        <v/>
      </c>
    </row>
    <row r="84" spans="2:12" ht="12" customHeight="1" x14ac:dyDescent="0.2">
      <c r="B84" s="17" t="s">
        <v>126</v>
      </c>
      <c r="C84" s="49"/>
      <c r="D84" s="50"/>
      <c r="E84" s="51">
        <f>G161</f>
        <v>0</v>
      </c>
      <c r="F84" s="23" t="s">
        <v>20</v>
      </c>
      <c r="G84" s="24" t="str">
        <f>IF(E84&gt;0,E84,"")</f>
        <v/>
      </c>
      <c r="H84" s="49"/>
      <c r="I84" s="50"/>
      <c r="J84" s="51">
        <f>L161</f>
        <v>0</v>
      </c>
      <c r="K84" s="23" t="s">
        <v>20</v>
      </c>
      <c r="L84" s="24" t="str">
        <f>IF(J84&gt;0,J84,"")</f>
        <v/>
      </c>
    </row>
    <row r="85" spans="2:12" ht="12" customHeight="1" x14ac:dyDescent="0.2">
      <c r="B85" s="17" t="s">
        <v>127</v>
      </c>
      <c r="C85" s="52"/>
      <c r="D85" s="53"/>
      <c r="E85" s="54">
        <f>G175</f>
        <v>0</v>
      </c>
      <c r="F85" s="42" t="s">
        <v>20</v>
      </c>
      <c r="G85" s="55" t="str">
        <f>IF(E85&gt;0,E85,"")</f>
        <v/>
      </c>
      <c r="H85" s="52"/>
      <c r="I85" s="53"/>
      <c r="J85" s="54">
        <f>L175</f>
        <v>0</v>
      </c>
      <c r="K85" s="42" t="s">
        <v>20</v>
      </c>
      <c r="L85" s="55" t="str">
        <f>IF(J85&gt;0,J85,"")</f>
        <v/>
      </c>
    </row>
    <row r="86" spans="2:12" ht="14.1" customHeight="1" x14ac:dyDescent="0.2">
      <c r="B86" s="93" t="s">
        <v>92</v>
      </c>
      <c r="C86" s="83">
        <v>0</v>
      </c>
      <c r="D86" s="18" t="s">
        <v>19</v>
      </c>
      <c r="E86" s="19">
        <v>0</v>
      </c>
      <c r="F86" s="18" t="s">
        <v>20</v>
      </c>
      <c r="G86" s="81" t="str">
        <f>IF(C86&gt;0,PRODUCT(C86,E86),"")</f>
        <v/>
      </c>
      <c r="H86" s="21">
        <f>C86</f>
        <v>0</v>
      </c>
      <c r="I86" s="18" t="s">
        <v>19</v>
      </c>
      <c r="J86" s="19">
        <v>2.1700000000000001E-2</v>
      </c>
      <c r="K86" s="18" t="s">
        <v>20</v>
      </c>
      <c r="L86" s="20" t="str">
        <f>IF(H86&gt;0,PRODUCT(H86,J86),"")</f>
        <v/>
      </c>
    </row>
    <row r="87" spans="2:12" ht="22.5" customHeight="1" x14ac:dyDescent="0.2">
      <c r="B87" s="17" t="s">
        <v>128</v>
      </c>
      <c r="C87" s="174"/>
      <c r="D87" s="173"/>
      <c r="E87" s="79">
        <v>0</v>
      </c>
      <c r="F87" s="18" t="s">
        <v>20</v>
      </c>
      <c r="G87" s="19" t="str">
        <f>IF(E87&gt;0,E87,"")</f>
        <v/>
      </c>
      <c r="H87" s="172"/>
      <c r="I87" s="171"/>
      <c r="J87" s="79">
        <v>0</v>
      </c>
      <c r="K87" s="18" t="s">
        <v>20</v>
      </c>
      <c r="L87" s="19" t="str">
        <f>IF(J87&gt;0,J87,"")</f>
        <v/>
      </c>
    </row>
    <row r="88" spans="2:12" x14ac:dyDescent="0.2">
      <c r="B88" s="208" t="s">
        <v>93</v>
      </c>
      <c r="C88" s="212"/>
      <c r="D88" s="212"/>
      <c r="E88" s="212"/>
      <c r="F88" s="212"/>
      <c r="G88" s="1">
        <f>SUM(G9:G62,G65:G87)</f>
        <v>0.22872499999999998</v>
      </c>
      <c r="H88" s="211" t="s">
        <v>114</v>
      </c>
      <c r="I88" s="212"/>
      <c r="J88" s="212"/>
      <c r="K88" s="213"/>
      <c r="L88" s="1">
        <f>SUM(L9:L22,L61:L87)</f>
        <v>9.4019999999999992</v>
      </c>
    </row>
    <row r="89" spans="2:12" x14ac:dyDescent="0.2">
      <c r="B89" s="2"/>
      <c r="C89" s="2"/>
      <c r="D89" s="2"/>
      <c r="E89" s="3"/>
      <c r="F89" s="3"/>
      <c r="G89" s="2"/>
    </row>
    <row r="90" spans="2:12" ht="39" customHeight="1" x14ac:dyDescent="0.2">
      <c r="H90" s="56"/>
      <c r="I90" s="56"/>
    </row>
    <row r="91" spans="2:12" ht="42.75" customHeight="1" x14ac:dyDescent="0.25">
      <c r="B91" s="70"/>
      <c r="C91" s="355" t="s">
        <v>118</v>
      </c>
      <c r="D91" s="355"/>
      <c r="E91" s="355"/>
      <c r="F91" s="355"/>
      <c r="G91" s="355"/>
      <c r="H91" s="355"/>
      <c r="I91" s="355"/>
      <c r="J91" s="355"/>
      <c r="K91" s="355"/>
      <c r="L91" s="356"/>
    </row>
    <row r="92" spans="2:12" ht="11.25" customHeight="1" x14ac:dyDescent="0.2">
      <c r="B92" s="313" t="s">
        <v>95</v>
      </c>
      <c r="C92" s="314"/>
      <c r="D92" s="314"/>
      <c r="E92" s="314"/>
      <c r="F92" s="314"/>
      <c r="G92" s="314"/>
      <c r="H92" s="314"/>
      <c r="I92" s="314"/>
      <c r="J92" s="314"/>
      <c r="K92" s="314"/>
      <c r="L92" s="315"/>
    </row>
    <row r="93" spans="2:12" ht="6" customHeight="1" x14ac:dyDescent="0.2">
      <c r="B93" s="316"/>
      <c r="C93" s="317"/>
      <c r="D93" s="317"/>
      <c r="E93" s="317"/>
      <c r="F93" s="317"/>
      <c r="G93" s="317"/>
      <c r="H93" s="317"/>
      <c r="I93" s="317"/>
      <c r="J93" s="317"/>
      <c r="K93" s="317"/>
      <c r="L93" s="318"/>
    </row>
    <row r="94" spans="2:12" ht="13.5" customHeight="1" x14ac:dyDescent="0.2">
      <c r="B94" s="87"/>
      <c r="C94" s="181"/>
      <c r="D94" s="181"/>
      <c r="E94" s="181"/>
      <c r="F94" s="181"/>
      <c r="G94" s="170"/>
      <c r="H94" s="56"/>
      <c r="I94" s="56"/>
    </row>
    <row r="95" spans="2:12" x14ac:dyDescent="0.2">
      <c r="B95" s="333"/>
      <c r="C95" s="334"/>
      <c r="D95" s="334"/>
      <c r="E95" s="334"/>
      <c r="F95" s="334"/>
      <c r="G95" s="335"/>
      <c r="H95" s="331" t="s">
        <v>96</v>
      </c>
      <c r="I95" s="332"/>
      <c r="J95" s="332"/>
      <c r="K95" s="332"/>
      <c r="L95" s="332"/>
    </row>
    <row r="96" spans="2:12" x14ac:dyDescent="0.2">
      <c r="B96" s="336"/>
      <c r="C96" s="337"/>
      <c r="D96" s="337"/>
      <c r="E96" s="337"/>
      <c r="F96" s="337"/>
      <c r="G96" s="338"/>
      <c r="H96" s="326" t="s">
        <v>5</v>
      </c>
      <c r="I96" s="327"/>
      <c r="J96" s="327"/>
      <c r="K96" s="327"/>
      <c r="L96" s="328"/>
    </row>
    <row r="97" spans="2:12" x14ac:dyDescent="0.2">
      <c r="B97" s="249" t="s">
        <v>129</v>
      </c>
      <c r="C97" s="250"/>
      <c r="D97" s="251"/>
      <c r="E97" s="329">
        <f>G88</f>
        <v>0.22872499999999998</v>
      </c>
      <c r="F97" s="329"/>
      <c r="G97" s="330"/>
      <c r="H97" s="194" t="s">
        <v>19</v>
      </c>
      <c r="I97" s="266">
        <f>VLOOKUP(H96,AD5:AE9,2,FALSE)</f>
        <v>24</v>
      </c>
      <c r="J97" s="267"/>
      <c r="K97" s="59" t="s">
        <v>20</v>
      </c>
      <c r="L97" s="60">
        <f>E97*I97</f>
        <v>5.4893999999999998</v>
      </c>
    </row>
    <row r="98" spans="2:12" x14ac:dyDescent="0.2">
      <c r="B98" s="333"/>
      <c r="C98" s="334"/>
      <c r="D98" s="334"/>
      <c r="E98" s="334"/>
      <c r="F98" s="334"/>
      <c r="G98" s="335"/>
      <c r="H98" s="331" t="s">
        <v>98</v>
      </c>
      <c r="I98" s="332"/>
      <c r="J98" s="332"/>
      <c r="K98" s="332"/>
      <c r="L98" s="332"/>
    </row>
    <row r="99" spans="2:12" x14ac:dyDescent="0.2">
      <c r="B99" s="336"/>
      <c r="C99" s="337"/>
      <c r="D99" s="337"/>
      <c r="E99" s="337"/>
      <c r="F99" s="337"/>
      <c r="G99" s="338"/>
      <c r="H99" s="326" t="s">
        <v>4</v>
      </c>
      <c r="I99" s="327"/>
      <c r="J99" s="327"/>
      <c r="K99" s="327"/>
      <c r="L99" s="328"/>
    </row>
    <row r="100" spans="2:12" ht="18" customHeight="1" x14ac:dyDescent="0.2">
      <c r="B100" s="359" t="s">
        <v>130</v>
      </c>
      <c r="C100" s="360"/>
      <c r="D100" s="361"/>
      <c r="E100" s="362">
        <f>L88</f>
        <v>9.4019999999999992</v>
      </c>
      <c r="F100" s="363"/>
      <c r="G100" s="364"/>
      <c r="H100" s="192" t="s">
        <v>19</v>
      </c>
      <c r="I100" s="357">
        <f>VLOOKUP(H99,AA5:AB22,2,FALSE)</f>
        <v>8.4000000000000005E-2</v>
      </c>
      <c r="J100" s="358"/>
      <c r="K100" s="169" t="s">
        <v>20</v>
      </c>
      <c r="L100" s="60">
        <f>E100*I100</f>
        <v>0.78976800000000003</v>
      </c>
    </row>
    <row r="101" spans="2:12" ht="14.1" customHeight="1" x14ac:dyDescent="0.2">
      <c r="B101" s="211" t="s">
        <v>100</v>
      </c>
      <c r="C101" s="212"/>
      <c r="D101" s="212"/>
      <c r="E101" s="212"/>
      <c r="F101" s="212"/>
      <c r="G101" s="212"/>
      <c r="H101" s="212"/>
      <c r="I101" s="212"/>
      <c r="J101" s="212"/>
      <c r="K101" s="212"/>
      <c r="L101" s="5">
        <f>(L97+L100)</f>
        <v>6.2791680000000003</v>
      </c>
    </row>
    <row r="102" spans="2:12" ht="14.1" customHeight="1" x14ac:dyDescent="0.2">
      <c r="B102" s="342" t="s">
        <v>101</v>
      </c>
      <c r="C102" s="343"/>
      <c r="D102" s="343"/>
      <c r="E102" s="343"/>
      <c r="F102" s="343"/>
      <c r="G102" s="344"/>
      <c r="H102" s="339">
        <v>1.2</v>
      </c>
      <c r="I102" s="340"/>
      <c r="J102" s="341"/>
      <c r="K102" s="168" t="s">
        <v>20</v>
      </c>
      <c r="L102" s="167">
        <f>H102</f>
        <v>1.2</v>
      </c>
    </row>
    <row r="103" spans="2:12" ht="25.5" customHeight="1" x14ac:dyDescent="0.2">
      <c r="B103" s="198" t="s">
        <v>102</v>
      </c>
      <c r="C103" s="199"/>
      <c r="D103" s="199"/>
      <c r="E103" s="199"/>
      <c r="F103" s="199"/>
      <c r="G103" s="199"/>
      <c r="H103" s="199"/>
      <c r="I103" s="199"/>
      <c r="J103" s="199"/>
      <c r="K103" s="200"/>
      <c r="L103" s="166">
        <f>L101*L102</f>
        <v>7.5350016000000002</v>
      </c>
    </row>
    <row r="104" spans="2:12" ht="15.75" customHeight="1" x14ac:dyDescent="0.2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64"/>
    </row>
    <row r="105" spans="2:12" ht="14.1" customHeight="1" x14ac:dyDescent="0.2">
      <c r="B105" s="201" t="s">
        <v>103</v>
      </c>
      <c r="C105" s="202"/>
      <c r="D105" s="202"/>
      <c r="E105" s="202"/>
      <c r="F105" s="202"/>
      <c r="G105" s="202"/>
      <c r="H105" s="204" t="str">
        <f>IF(L103&lt;=7,"BAT-1270 - 7AH Batteries",IF(L103&lt;=12,"BAT-12120 - 12AH Batteries",IF(L103&lt;=18,"BAT-12180 - 18AH Batteries",IF(L103&lt;=26,"BAT-12260 - 26AH Batteries",IF(L103&lt;=55,"BAT-12550 - 55AH Batteries",IF(L103&lt;=100,"BAT-121000 - 100AH Batteries","No recomendation for battery."))))))</f>
        <v>BAT-12120 - 12AH Batteries</v>
      </c>
      <c r="I105" s="205"/>
      <c r="J105" s="205"/>
      <c r="K105" s="205"/>
      <c r="L105" s="206"/>
    </row>
    <row r="106" spans="2:12" x14ac:dyDescent="0.2">
      <c r="H106" s="165"/>
      <c r="I106" s="164"/>
      <c r="J106" s="141"/>
      <c r="K106" s="163"/>
    </row>
    <row r="107" spans="2:12" x14ac:dyDescent="0.2">
      <c r="B107" s="370" t="s">
        <v>104</v>
      </c>
      <c r="C107" s="371"/>
      <c r="D107" s="371"/>
      <c r="E107" s="371"/>
      <c r="F107" s="371"/>
      <c r="G107" s="371"/>
      <c r="H107" s="375"/>
      <c r="I107" s="376"/>
      <c r="J107" s="376"/>
      <c r="K107" s="376"/>
      <c r="L107" s="377"/>
    </row>
    <row r="108" spans="2:12" x14ac:dyDescent="0.2">
      <c r="B108" s="378" t="str">
        <f>IF(L103&lt;=18,"The batteries can be charged by the ES-200X Charger.",IF(L103&lt;=75,"The batteries will require a CHG-75 External Battery Charger.",IF(L103&lt;=120,"The batteries will require a CHG-120F External Battery Charger.","This system will require multiple External Battery Chargers.")))</f>
        <v>The batteries can be charged by the ES-200X Charger.</v>
      </c>
      <c r="C108" s="378"/>
      <c r="D108" s="378"/>
      <c r="E108" s="378"/>
      <c r="F108" s="378"/>
      <c r="G108" s="378"/>
      <c r="H108" s="378"/>
      <c r="I108" s="378"/>
      <c r="J108" s="378"/>
      <c r="K108" s="378"/>
      <c r="L108" s="378"/>
    </row>
    <row r="109" spans="2:12" x14ac:dyDescent="0.2">
      <c r="B109" s="378" t="str">
        <f>IF(ROUNDUP(L103,0)&lt;=12,"The batteries can be housed in the ES-200X Cabinet.",IF(ROUNDUP(L103,0)&lt;=18,"The batteries can be housed in the MS-9200UDLS Cabinet.",IF(ROUNDUP(L103,0)&lt;=26,"You will need a BB-26 Backbox for these batteries.",IF(ROUNDUP(L103,0)&lt;=55,"You will need a BB-55 Backbox for these batteries.","You will need multiple BB-55 Backboxes for these batteries."))))</f>
        <v>The batteries can be housed in the ES-200X Cabinet.</v>
      </c>
      <c r="C109" s="378"/>
      <c r="D109" s="378"/>
      <c r="E109" s="378"/>
      <c r="F109" s="378"/>
      <c r="G109" s="378"/>
      <c r="H109" s="378"/>
      <c r="I109" s="378"/>
      <c r="J109" s="378"/>
      <c r="K109" s="378"/>
      <c r="L109" s="378"/>
    </row>
    <row r="110" spans="2:12" x14ac:dyDescent="0.2">
      <c r="B110" s="8"/>
      <c r="C110" s="9"/>
      <c r="D110" s="9"/>
      <c r="E110" s="10"/>
      <c r="F110" s="11"/>
      <c r="G110" s="12"/>
    </row>
    <row r="111" spans="2:12" x14ac:dyDescent="0.2">
      <c r="B111" s="370" t="s">
        <v>105</v>
      </c>
      <c r="C111" s="371"/>
      <c r="D111" s="371"/>
      <c r="E111" s="371"/>
      <c r="F111" s="371"/>
      <c r="G111" s="371"/>
      <c r="H111" s="333"/>
      <c r="I111" s="334"/>
      <c r="J111" s="334"/>
      <c r="K111" s="334"/>
      <c r="L111" s="335"/>
    </row>
    <row r="112" spans="2:12" x14ac:dyDescent="0.2">
      <c r="B112" s="372" t="str">
        <f>IF(J82="","NAC#1 current is within the limitations of the circuit.",IF(J82&gt;2.5,"**THE CURRENT FOR NAC#1 EXCEEDS THE MAX. OUTPUT OF THE CIRCUIT**","NAC#1 current is within the limitations of the circuit."))</f>
        <v>**THE CURRENT FOR NAC#1 EXCEEDS THE MAX. OUTPUT OF THE CIRCUIT**</v>
      </c>
      <c r="C112" s="373"/>
      <c r="D112" s="373"/>
      <c r="E112" s="373"/>
      <c r="F112" s="373"/>
      <c r="G112" s="373"/>
      <c r="H112" s="373"/>
      <c r="I112" s="373"/>
      <c r="J112" s="373"/>
      <c r="K112" s="373"/>
      <c r="L112" s="374"/>
    </row>
    <row r="113" spans="2:12" x14ac:dyDescent="0.2">
      <c r="B113" s="372" t="str">
        <f>IF(J83="","NAC#2 current is within the limitations of the circuit.",IF(J83&gt;2.5,"**THE CURRENT FOR NAC#2 EXCEEDS THE MAX. OUTPUT OF THE CIRCUIT**","NAC#2 current is within the limitations of the circuit."))</f>
        <v>NAC#2 current is within the limitations of the circuit.</v>
      </c>
      <c r="C113" s="373"/>
      <c r="D113" s="373"/>
      <c r="E113" s="373"/>
      <c r="F113" s="373"/>
      <c r="G113" s="373"/>
      <c r="H113" s="373"/>
      <c r="I113" s="373"/>
      <c r="J113" s="373"/>
      <c r="K113" s="373"/>
      <c r="L113" s="374"/>
    </row>
    <row r="114" spans="2:12" x14ac:dyDescent="0.2">
      <c r="B114" s="372" t="str">
        <f>IF(J84="","NAC#3 current is within the limitations of the circuit.",IF(J84&gt;2.5,"**THE CURRENT FOR NAC#3 EXCEEDS THE MAX. OUTPUT OF THE CIRCUIT**","NAC#3 current is within the limitations of the circuit."))</f>
        <v>NAC#3 current is within the limitations of the circuit.</v>
      </c>
      <c r="C114" s="373"/>
      <c r="D114" s="373"/>
      <c r="E114" s="373"/>
      <c r="F114" s="373"/>
      <c r="G114" s="373"/>
      <c r="H114" s="373"/>
      <c r="I114" s="373"/>
      <c r="J114" s="373"/>
      <c r="K114" s="373"/>
      <c r="L114" s="374"/>
    </row>
    <row r="115" spans="2:12" x14ac:dyDescent="0.2">
      <c r="B115" s="372" t="str">
        <f>IF(J85="","NAC#4 current is within the limitations of the circuit.",IF(J85&gt;2.5,"**THE CURRENT FOR NAC#4 EXCEEDS THE MAX. OUTPUT OF THE CIRCUIT**","NAC#4 current is within the limitations of the circuit."))</f>
        <v>NAC#4 current is within the limitations of the circuit.</v>
      </c>
      <c r="C115" s="373"/>
      <c r="D115" s="373"/>
      <c r="E115" s="373"/>
      <c r="F115" s="373"/>
      <c r="G115" s="373"/>
      <c r="H115" s="373"/>
      <c r="I115" s="373"/>
      <c r="J115" s="373"/>
      <c r="K115" s="373"/>
      <c r="L115" s="374"/>
    </row>
    <row r="116" spans="2:12" x14ac:dyDescent="0.2">
      <c r="B116" s="241" t="s">
        <v>131</v>
      </c>
      <c r="C116" s="242"/>
      <c r="D116" s="242"/>
      <c r="E116" s="242"/>
      <c r="F116" s="242"/>
      <c r="G116" s="242"/>
      <c r="H116" s="242"/>
      <c r="I116" s="242"/>
      <c r="J116" s="242"/>
      <c r="K116" s="242"/>
      <c r="L116" s="243"/>
    </row>
    <row r="117" spans="2:12" x14ac:dyDescent="0.2">
      <c r="B117" s="379" t="str">
        <f>IF(C11&gt;0,IF(L88&gt;6,"Output Current has exceeded panel limitations. Consider adding an Auxiliary Power Supply.","The output current is within the panel's limitations."),IF(L88&gt;3,IF(L88&lt;=6,"An Additional XRM-24B Transformer is required to meet current draw requirements.","Output Current has exceeded panel limitations. Consider adding an Auxiliary Power Supply."),"The output current is within the panel's limitations."))</f>
        <v>Output Current has exceeded panel limitations. Consider adding an Auxiliary Power Supply.</v>
      </c>
      <c r="C117" s="380"/>
      <c r="D117" s="380"/>
      <c r="E117" s="380"/>
      <c r="F117" s="380"/>
      <c r="G117" s="380"/>
      <c r="H117" s="380"/>
      <c r="I117" s="380"/>
      <c r="J117" s="380"/>
      <c r="K117" s="380"/>
      <c r="L117" s="381"/>
    </row>
    <row r="118" spans="2:12" x14ac:dyDescent="0.2">
      <c r="B118" s="162"/>
      <c r="C118" s="162"/>
      <c r="D118" s="162"/>
      <c r="E118" s="162"/>
      <c r="F118" s="162"/>
      <c r="G118" s="162"/>
      <c r="H118" s="162"/>
      <c r="I118" s="162"/>
      <c r="J118" s="162"/>
      <c r="K118" s="162"/>
      <c r="L118" s="162"/>
    </row>
    <row r="119" spans="2:12" ht="39" customHeight="1" x14ac:dyDescent="0.2">
      <c r="B119" s="161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</row>
    <row r="120" spans="2:12" ht="43.5" customHeight="1" x14ac:dyDescent="0.2">
      <c r="B120" s="70"/>
      <c r="C120" s="247" t="s">
        <v>132</v>
      </c>
      <c r="D120" s="247"/>
      <c r="E120" s="247"/>
      <c r="F120" s="247"/>
      <c r="G120" s="247"/>
      <c r="H120" s="247"/>
      <c r="I120" s="247"/>
      <c r="J120" s="247"/>
      <c r="K120" s="247"/>
      <c r="L120" s="248"/>
    </row>
    <row r="121" spans="2:12" x14ac:dyDescent="0.2">
      <c r="B121" s="223" t="s">
        <v>90</v>
      </c>
      <c r="C121" s="224"/>
      <c r="D121" s="224"/>
      <c r="E121" s="224"/>
      <c r="F121" s="224"/>
      <c r="G121" s="224"/>
      <c r="H121" s="224"/>
      <c r="I121" s="224"/>
      <c r="J121" s="224"/>
      <c r="K121" s="224"/>
      <c r="L121" s="225"/>
    </row>
    <row r="122" spans="2:12" x14ac:dyDescent="0.2">
      <c r="B122" s="89" t="s">
        <v>12</v>
      </c>
      <c r="C122" s="15" t="s">
        <v>13</v>
      </c>
      <c r="D122" s="217" t="s">
        <v>108</v>
      </c>
      <c r="E122" s="218"/>
      <c r="F122" s="219"/>
      <c r="G122" s="15" t="s">
        <v>15</v>
      </c>
      <c r="H122" s="15" t="s">
        <v>13</v>
      </c>
      <c r="I122" s="220" t="s">
        <v>109</v>
      </c>
      <c r="J122" s="221"/>
      <c r="K122" s="222"/>
      <c r="L122" s="16" t="s">
        <v>15</v>
      </c>
    </row>
    <row r="123" spans="2:12" x14ac:dyDescent="0.2">
      <c r="B123" s="97" t="s">
        <v>194</v>
      </c>
      <c r="C123" s="100">
        <v>9</v>
      </c>
      <c r="D123" s="42" t="s">
        <v>19</v>
      </c>
      <c r="E123" s="96">
        <v>0</v>
      </c>
      <c r="F123" s="42" t="s">
        <v>20</v>
      </c>
      <c r="G123" s="55">
        <f t="shared" ref="G123:G132" si="10">IF(C123&gt;0,PRODUCT(C123,E123),"")</f>
        <v>0</v>
      </c>
      <c r="H123" s="71">
        <f t="shared" ref="H123:H132" si="11">C123</f>
        <v>9</v>
      </c>
      <c r="I123" s="42" t="s">
        <v>19</v>
      </c>
      <c r="J123" s="96">
        <v>4.2999999999999997E-2</v>
      </c>
      <c r="K123" s="42" t="s">
        <v>20</v>
      </c>
      <c r="L123" s="55">
        <f t="shared" ref="L123:L132" si="12">IF(H123&gt;0,PRODUCT(H123,J123),"")</f>
        <v>0.38699999999999996</v>
      </c>
    </row>
    <row r="124" spans="2:12" x14ac:dyDescent="0.2">
      <c r="B124" s="93" t="s">
        <v>196</v>
      </c>
      <c r="C124" s="83">
        <v>2</v>
      </c>
      <c r="D124" s="18" t="s">
        <v>19</v>
      </c>
      <c r="E124" s="94">
        <v>0</v>
      </c>
      <c r="F124" s="18" t="s">
        <v>20</v>
      </c>
      <c r="G124" s="20">
        <f t="shared" si="10"/>
        <v>0</v>
      </c>
      <c r="H124" s="21">
        <f t="shared" si="11"/>
        <v>2</v>
      </c>
      <c r="I124" s="18" t="s">
        <v>19</v>
      </c>
      <c r="J124" s="94">
        <v>5.3999999999999999E-2</v>
      </c>
      <c r="K124" s="18" t="s">
        <v>20</v>
      </c>
      <c r="L124" s="20">
        <f t="shared" si="12"/>
        <v>0.108</v>
      </c>
    </row>
    <row r="125" spans="2:12" x14ac:dyDescent="0.2">
      <c r="B125" s="93" t="s">
        <v>195</v>
      </c>
      <c r="C125" s="83">
        <v>49</v>
      </c>
      <c r="D125" s="18" t="s">
        <v>19</v>
      </c>
      <c r="E125" s="94">
        <v>0</v>
      </c>
      <c r="F125" s="18" t="s">
        <v>20</v>
      </c>
      <c r="G125" s="20">
        <f t="shared" si="10"/>
        <v>0</v>
      </c>
      <c r="H125" s="21">
        <f t="shared" si="11"/>
        <v>49</v>
      </c>
      <c r="I125" s="18" t="s">
        <v>19</v>
      </c>
      <c r="J125" s="94">
        <v>0.16200000000000001</v>
      </c>
      <c r="K125" s="18" t="s">
        <v>20</v>
      </c>
      <c r="L125" s="20">
        <f t="shared" si="12"/>
        <v>7.9380000000000006</v>
      </c>
    </row>
    <row r="126" spans="2:12" x14ac:dyDescent="0.2">
      <c r="B126" s="98"/>
      <c r="C126" s="85">
        <v>1</v>
      </c>
      <c r="D126" s="73" t="s">
        <v>19</v>
      </c>
      <c r="E126" s="101">
        <v>0</v>
      </c>
      <c r="F126" s="73" t="s">
        <v>20</v>
      </c>
      <c r="G126" s="48">
        <f t="shared" si="10"/>
        <v>0</v>
      </c>
      <c r="H126" s="72">
        <f t="shared" si="11"/>
        <v>1</v>
      </c>
      <c r="I126" s="73" t="s">
        <v>19</v>
      </c>
      <c r="J126" s="101">
        <v>0.21199999999999999</v>
      </c>
      <c r="K126" s="73" t="s">
        <v>20</v>
      </c>
      <c r="L126" s="48">
        <f t="shared" si="12"/>
        <v>0.21199999999999999</v>
      </c>
    </row>
    <row r="127" spans="2:12" x14ac:dyDescent="0.2">
      <c r="B127" s="99"/>
      <c r="C127" s="82">
        <v>0</v>
      </c>
      <c r="D127" s="23" t="s">
        <v>19</v>
      </c>
      <c r="E127" s="95">
        <v>0</v>
      </c>
      <c r="F127" s="23" t="s">
        <v>20</v>
      </c>
      <c r="G127" s="24" t="str">
        <f t="shared" si="10"/>
        <v/>
      </c>
      <c r="H127" s="25">
        <f t="shared" si="11"/>
        <v>0</v>
      </c>
      <c r="I127" s="23" t="s">
        <v>19</v>
      </c>
      <c r="J127" s="95">
        <v>0</v>
      </c>
      <c r="K127" s="23" t="s">
        <v>20</v>
      </c>
      <c r="L127" s="24" t="str">
        <f t="shared" si="12"/>
        <v/>
      </c>
    </row>
    <row r="128" spans="2:12" x14ac:dyDescent="0.2">
      <c r="B128" s="99"/>
      <c r="C128" s="82">
        <v>0</v>
      </c>
      <c r="D128" s="23" t="s">
        <v>19</v>
      </c>
      <c r="E128" s="95">
        <v>0</v>
      </c>
      <c r="F128" s="23" t="s">
        <v>20</v>
      </c>
      <c r="G128" s="24" t="str">
        <f t="shared" si="10"/>
        <v/>
      </c>
      <c r="H128" s="25">
        <f t="shared" si="11"/>
        <v>0</v>
      </c>
      <c r="I128" s="23" t="s">
        <v>19</v>
      </c>
      <c r="J128" s="95">
        <v>0</v>
      </c>
      <c r="K128" s="23" t="s">
        <v>20</v>
      </c>
      <c r="L128" s="24" t="str">
        <f t="shared" si="12"/>
        <v/>
      </c>
    </row>
    <row r="129" spans="2:12" x14ac:dyDescent="0.2">
      <c r="B129" s="97"/>
      <c r="C129" s="100">
        <v>0</v>
      </c>
      <c r="D129" s="42" t="s">
        <v>19</v>
      </c>
      <c r="E129" s="96">
        <v>0</v>
      </c>
      <c r="F129" s="42" t="s">
        <v>20</v>
      </c>
      <c r="G129" s="55" t="str">
        <f t="shared" si="10"/>
        <v/>
      </c>
      <c r="H129" s="71">
        <f t="shared" si="11"/>
        <v>0</v>
      </c>
      <c r="I129" s="42" t="s">
        <v>19</v>
      </c>
      <c r="J129" s="96">
        <v>0</v>
      </c>
      <c r="K129" s="42" t="s">
        <v>20</v>
      </c>
      <c r="L129" s="55" t="str">
        <f t="shared" si="12"/>
        <v/>
      </c>
    </row>
    <row r="130" spans="2:12" x14ac:dyDescent="0.2">
      <c r="B130" s="93"/>
      <c r="C130" s="83">
        <v>0</v>
      </c>
      <c r="D130" s="18" t="s">
        <v>19</v>
      </c>
      <c r="E130" s="94">
        <v>0</v>
      </c>
      <c r="F130" s="18" t="s">
        <v>20</v>
      </c>
      <c r="G130" s="20" t="str">
        <f t="shared" si="10"/>
        <v/>
      </c>
      <c r="H130" s="21">
        <f t="shared" si="11"/>
        <v>0</v>
      </c>
      <c r="I130" s="18" t="s">
        <v>19</v>
      </c>
      <c r="J130" s="94">
        <v>0</v>
      </c>
      <c r="K130" s="18" t="s">
        <v>20</v>
      </c>
      <c r="L130" s="20" t="str">
        <f t="shared" si="12"/>
        <v/>
      </c>
    </row>
    <row r="131" spans="2:12" x14ac:dyDescent="0.2">
      <c r="B131" s="93"/>
      <c r="C131" s="83">
        <v>0</v>
      </c>
      <c r="D131" s="18" t="s">
        <v>19</v>
      </c>
      <c r="E131" s="94">
        <v>0</v>
      </c>
      <c r="F131" s="18" t="s">
        <v>20</v>
      </c>
      <c r="G131" s="20" t="str">
        <f t="shared" si="10"/>
        <v/>
      </c>
      <c r="H131" s="21">
        <f t="shared" si="11"/>
        <v>0</v>
      </c>
      <c r="I131" s="18" t="s">
        <v>19</v>
      </c>
      <c r="J131" s="94">
        <v>0</v>
      </c>
      <c r="K131" s="18" t="s">
        <v>20</v>
      </c>
      <c r="L131" s="20" t="str">
        <f t="shared" si="12"/>
        <v/>
      </c>
    </row>
    <row r="132" spans="2:12" x14ac:dyDescent="0.2">
      <c r="B132" s="98"/>
      <c r="C132" s="85">
        <v>0</v>
      </c>
      <c r="D132" s="73" t="s">
        <v>19</v>
      </c>
      <c r="E132" s="101">
        <v>0</v>
      </c>
      <c r="F132" s="73" t="s">
        <v>20</v>
      </c>
      <c r="G132" s="48" t="str">
        <f t="shared" si="10"/>
        <v/>
      </c>
      <c r="H132" s="72">
        <f t="shared" si="11"/>
        <v>0</v>
      </c>
      <c r="I132" s="73" t="s">
        <v>19</v>
      </c>
      <c r="J132" s="101">
        <v>0</v>
      </c>
      <c r="K132" s="74" t="s">
        <v>20</v>
      </c>
      <c r="L132" s="75" t="str">
        <f t="shared" si="12"/>
        <v/>
      </c>
    </row>
    <row r="133" spans="2:12" x14ac:dyDescent="0.2">
      <c r="B133" s="208" t="s">
        <v>93</v>
      </c>
      <c r="C133" s="212"/>
      <c r="D133" s="212"/>
      <c r="E133" s="212"/>
      <c r="F133" s="212"/>
      <c r="G133" s="1">
        <f>SUM(G123:G132)</f>
        <v>0</v>
      </c>
      <c r="H133" s="211" t="s">
        <v>114</v>
      </c>
      <c r="I133" s="212"/>
      <c r="J133" s="212"/>
      <c r="K133" s="213"/>
      <c r="L133" s="1">
        <f>SUM(L123:L132)</f>
        <v>8.6449999999999996</v>
      </c>
    </row>
    <row r="135" spans="2:12" x14ac:dyDescent="0.2">
      <c r="B135" s="223" t="s">
        <v>91</v>
      </c>
      <c r="C135" s="224"/>
      <c r="D135" s="224"/>
      <c r="E135" s="224"/>
      <c r="F135" s="224"/>
      <c r="G135" s="224"/>
      <c r="H135" s="224"/>
      <c r="I135" s="224"/>
      <c r="J135" s="224"/>
      <c r="K135" s="224"/>
      <c r="L135" s="225"/>
    </row>
    <row r="136" spans="2:12" x14ac:dyDescent="0.2">
      <c r="B136" s="89" t="s">
        <v>12</v>
      </c>
      <c r="C136" s="15" t="s">
        <v>13</v>
      </c>
      <c r="D136" s="217" t="s">
        <v>108</v>
      </c>
      <c r="E136" s="218"/>
      <c r="F136" s="219"/>
      <c r="G136" s="15" t="s">
        <v>15</v>
      </c>
      <c r="H136" s="15" t="s">
        <v>13</v>
      </c>
      <c r="I136" s="220" t="s">
        <v>109</v>
      </c>
      <c r="J136" s="221"/>
      <c r="K136" s="222"/>
      <c r="L136" s="16" t="s">
        <v>15</v>
      </c>
    </row>
    <row r="137" spans="2:12" x14ac:dyDescent="0.2">
      <c r="B137" s="97"/>
      <c r="C137" s="100">
        <v>0</v>
      </c>
      <c r="D137" s="42" t="s">
        <v>19</v>
      </c>
      <c r="E137" s="96">
        <v>0</v>
      </c>
      <c r="F137" s="42" t="s">
        <v>20</v>
      </c>
      <c r="G137" s="55" t="str">
        <f t="shared" ref="G137:G146" si="13">IF(C137&gt;0,PRODUCT(C137,E137),"")</f>
        <v/>
      </c>
      <c r="H137" s="71">
        <f t="shared" ref="H137:H146" si="14">C137</f>
        <v>0</v>
      </c>
      <c r="I137" s="42" t="s">
        <v>19</v>
      </c>
      <c r="J137" s="96">
        <v>0</v>
      </c>
      <c r="K137" s="42" t="s">
        <v>20</v>
      </c>
      <c r="L137" s="55" t="str">
        <f t="shared" ref="L137:L146" si="15">IF(H137&gt;0,PRODUCT(H137,J137),"")</f>
        <v/>
      </c>
    </row>
    <row r="138" spans="2:12" x14ac:dyDescent="0.2">
      <c r="B138" s="93"/>
      <c r="C138" s="83">
        <v>0</v>
      </c>
      <c r="D138" s="18" t="s">
        <v>19</v>
      </c>
      <c r="E138" s="94">
        <v>0</v>
      </c>
      <c r="F138" s="18" t="s">
        <v>20</v>
      </c>
      <c r="G138" s="20" t="str">
        <f t="shared" si="13"/>
        <v/>
      </c>
      <c r="H138" s="21">
        <f t="shared" si="14"/>
        <v>0</v>
      </c>
      <c r="I138" s="18" t="s">
        <v>19</v>
      </c>
      <c r="J138" s="94">
        <v>0</v>
      </c>
      <c r="K138" s="18" t="s">
        <v>20</v>
      </c>
      <c r="L138" s="20" t="str">
        <f t="shared" si="15"/>
        <v/>
      </c>
    </row>
    <row r="139" spans="2:12" x14ac:dyDescent="0.2">
      <c r="B139" s="93"/>
      <c r="C139" s="83">
        <v>0</v>
      </c>
      <c r="D139" s="18" t="s">
        <v>19</v>
      </c>
      <c r="E139" s="94">
        <v>0</v>
      </c>
      <c r="F139" s="18" t="s">
        <v>20</v>
      </c>
      <c r="G139" s="20" t="str">
        <f t="shared" si="13"/>
        <v/>
      </c>
      <c r="H139" s="21">
        <f t="shared" si="14"/>
        <v>0</v>
      </c>
      <c r="I139" s="18" t="s">
        <v>19</v>
      </c>
      <c r="J139" s="94">
        <v>0</v>
      </c>
      <c r="K139" s="18" t="s">
        <v>20</v>
      </c>
      <c r="L139" s="20" t="str">
        <f t="shared" si="15"/>
        <v/>
      </c>
    </row>
    <row r="140" spans="2:12" x14ac:dyDescent="0.2">
      <c r="B140" s="98"/>
      <c r="C140" s="85">
        <v>0</v>
      </c>
      <c r="D140" s="73" t="s">
        <v>19</v>
      </c>
      <c r="E140" s="101">
        <v>0</v>
      </c>
      <c r="F140" s="73" t="s">
        <v>20</v>
      </c>
      <c r="G140" s="48" t="str">
        <f t="shared" si="13"/>
        <v/>
      </c>
      <c r="H140" s="72">
        <f t="shared" si="14"/>
        <v>0</v>
      </c>
      <c r="I140" s="73" t="s">
        <v>19</v>
      </c>
      <c r="J140" s="101">
        <v>0</v>
      </c>
      <c r="K140" s="73" t="s">
        <v>20</v>
      </c>
      <c r="L140" s="48" t="str">
        <f t="shared" si="15"/>
        <v/>
      </c>
    </row>
    <row r="141" spans="2:12" x14ac:dyDescent="0.2">
      <c r="B141" s="99"/>
      <c r="C141" s="82">
        <v>0</v>
      </c>
      <c r="D141" s="23" t="s">
        <v>19</v>
      </c>
      <c r="E141" s="95">
        <v>0</v>
      </c>
      <c r="F141" s="23" t="s">
        <v>20</v>
      </c>
      <c r="G141" s="24" t="str">
        <f t="shared" si="13"/>
        <v/>
      </c>
      <c r="H141" s="25">
        <f t="shared" si="14"/>
        <v>0</v>
      </c>
      <c r="I141" s="23" t="s">
        <v>19</v>
      </c>
      <c r="J141" s="95">
        <v>0</v>
      </c>
      <c r="K141" s="23" t="s">
        <v>20</v>
      </c>
      <c r="L141" s="24" t="str">
        <f t="shared" si="15"/>
        <v/>
      </c>
    </row>
    <row r="142" spans="2:12" x14ac:dyDescent="0.2">
      <c r="B142" s="99"/>
      <c r="C142" s="82">
        <v>0</v>
      </c>
      <c r="D142" s="23" t="s">
        <v>19</v>
      </c>
      <c r="E142" s="95">
        <v>0</v>
      </c>
      <c r="F142" s="23" t="s">
        <v>20</v>
      </c>
      <c r="G142" s="24" t="str">
        <f t="shared" si="13"/>
        <v/>
      </c>
      <c r="H142" s="25">
        <f t="shared" si="14"/>
        <v>0</v>
      </c>
      <c r="I142" s="23" t="s">
        <v>19</v>
      </c>
      <c r="J142" s="95">
        <v>0</v>
      </c>
      <c r="K142" s="23" t="s">
        <v>20</v>
      </c>
      <c r="L142" s="24" t="str">
        <f t="shared" si="15"/>
        <v/>
      </c>
    </row>
    <row r="143" spans="2:12" x14ac:dyDescent="0.2">
      <c r="B143" s="97"/>
      <c r="C143" s="100">
        <v>0</v>
      </c>
      <c r="D143" s="42" t="s">
        <v>19</v>
      </c>
      <c r="E143" s="96">
        <v>0</v>
      </c>
      <c r="F143" s="42" t="s">
        <v>20</v>
      </c>
      <c r="G143" s="55" t="str">
        <f t="shared" si="13"/>
        <v/>
      </c>
      <c r="H143" s="71">
        <f t="shared" si="14"/>
        <v>0</v>
      </c>
      <c r="I143" s="42" t="s">
        <v>19</v>
      </c>
      <c r="J143" s="96">
        <v>0</v>
      </c>
      <c r="K143" s="42" t="s">
        <v>20</v>
      </c>
      <c r="L143" s="55" t="str">
        <f t="shared" si="15"/>
        <v/>
      </c>
    </row>
    <row r="144" spans="2:12" x14ac:dyDescent="0.2">
      <c r="B144" s="93"/>
      <c r="C144" s="83">
        <v>0</v>
      </c>
      <c r="D144" s="18" t="s">
        <v>19</v>
      </c>
      <c r="E144" s="94">
        <v>0</v>
      </c>
      <c r="F144" s="18" t="s">
        <v>20</v>
      </c>
      <c r="G144" s="20" t="str">
        <f t="shared" si="13"/>
        <v/>
      </c>
      <c r="H144" s="21">
        <f t="shared" si="14"/>
        <v>0</v>
      </c>
      <c r="I144" s="18" t="s">
        <v>19</v>
      </c>
      <c r="J144" s="94">
        <v>0</v>
      </c>
      <c r="K144" s="18" t="s">
        <v>20</v>
      </c>
      <c r="L144" s="20" t="str">
        <f t="shared" si="15"/>
        <v/>
      </c>
    </row>
    <row r="145" spans="2:12" x14ac:dyDescent="0.2">
      <c r="B145" s="93"/>
      <c r="C145" s="83">
        <v>0</v>
      </c>
      <c r="D145" s="18" t="s">
        <v>19</v>
      </c>
      <c r="E145" s="94">
        <v>0</v>
      </c>
      <c r="F145" s="18" t="s">
        <v>20</v>
      </c>
      <c r="G145" s="20" t="str">
        <f t="shared" si="13"/>
        <v/>
      </c>
      <c r="H145" s="21">
        <f t="shared" si="14"/>
        <v>0</v>
      </c>
      <c r="I145" s="18" t="s">
        <v>19</v>
      </c>
      <c r="J145" s="94">
        <v>0</v>
      </c>
      <c r="K145" s="18" t="s">
        <v>20</v>
      </c>
      <c r="L145" s="20" t="str">
        <f t="shared" si="15"/>
        <v/>
      </c>
    </row>
    <row r="146" spans="2:12" x14ac:dyDescent="0.2">
      <c r="B146" s="98"/>
      <c r="C146" s="85">
        <v>0</v>
      </c>
      <c r="D146" s="73" t="s">
        <v>19</v>
      </c>
      <c r="E146" s="101">
        <v>0</v>
      </c>
      <c r="F146" s="73" t="s">
        <v>20</v>
      </c>
      <c r="G146" s="48" t="str">
        <f t="shared" si="13"/>
        <v/>
      </c>
      <c r="H146" s="72">
        <f t="shared" si="14"/>
        <v>0</v>
      </c>
      <c r="I146" s="73" t="s">
        <v>19</v>
      </c>
      <c r="J146" s="101">
        <v>0</v>
      </c>
      <c r="K146" s="74" t="s">
        <v>20</v>
      </c>
      <c r="L146" s="75" t="str">
        <f t="shared" si="15"/>
        <v/>
      </c>
    </row>
    <row r="147" spans="2:12" x14ac:dyDescent="0.2">
      <c r="B147" s="208" t="s">
        <v>93</v>
      </c>
      <c r="C147" s="212"/>
      <c r="D147" s="212"/>
      <c r="E147" s="212"/>
      <c r="F147" s="212"/>
      <c r="G147" s="1">
        <f>SUM(G137:G146)</f>
        <v>0</v>
      </c>
      <c r="H147" s="211" t="s">
        <v>114</v>
      </c>
      <c r="I147" s="212"/>
      <c r="J147" s="212"/>
      <c r="K147" s="213"/>
      <c r="L147" s="1">
        <f>SUM(L137:L146)</f>
        <v>0</v>
      </c>
    </row>
    <row r="149" spans="2:12" x14ac:dyDescent="0.2">
      <c r="B149" s="223" t="s">
        <v>126</v>
      </c>
      <c r="C149" s="224"/>
      <c r="D149" s="224"/>
      <c r="E149" s="224"/>
      <c r="F149" s="224"/>
      <c r="G149" s="224"/>
      <c r="H149" s="224"/>
      <c r="I149" s="224"/>
      <c r="J149" s="224"/>
      <c r="K149" s="224"/>
      <c r="L149" s="225"/>
    </row>
    <row r="150" spans="2:12" x14ac:dyDescent="0.2">
      <c r="B150" s="89" t="s">
        <v>12</v>
      </c>
      <c r="C150" s="15" t="s">
        <v>13</v>
      </c>
      <c r="D150" s="217" t="s">
        <v>108</v>
      </c>
      <c r="E150" s="218"/>
      <c r="F150" s="219"/>
      <c r="G150" s="15" t="s">
        <v>15</v>
      </c>
      <c r="H150" s="15" t="s">
        <v>13</v>
      </c>
      <c r="I150" s="220" t="s">
        <v>109</v>
      </c>
      <c r="J150" s="221"/>
      <c r="K150" s="222"/>
      <c r="L150" s="16" t="s">
        <v>15</v>
      </c>
    </row>
    <row r="151" spans="2:12" x14ac:dyDescent="0.2">
      <c r="B151" s="97"/>
      <c r="C151" s="100">
        <v>0</v>
      </c>
      <c r="D151" s="42" t="s">
        <v>19</v>
      </c>
      <c r="E151" s="96">
        <v>0</v>
      </c>
      <c r="F151" s="42" t="s">
        <v>20</v>
      </c>
      <c r="G151" s="55" t="str">
        <f t="shared" ref="G151:G160" si="16">IF(C151&gt;0,PRODUCT(C151,E151),"")</f>
        <v/>
      </c>
      <c r="H151" s="71">
        <f t="shared" ref="H151:H160" si="17">C151</f>
        <v>0</v>
      </c>
      <c r="I151" s="42" t="s">
        <v>19</v>
      </c>
      <c r="J151" s="96">
        <v>0</v>
      </c>
      <c r="K151" s="42" t="s">
        <v>20</v>
      </c>
      <c r="L151" s="55" t="str">
        <f t="shared" ref="L151:L160" si="18">IF(H151&gt;0,PRODUCT(H151,J151),"")</f>
        <v/>
      </c>
    </row>
    <row r="152" spans="2:12" x14ac:dyDescent="0.2">
      <c r="B152" s="93"/>
      <c r="C152" s="83">
        <v>0</v>
      </c>
      <c r="D152" s="18" t="s">
        <v>19</v>
      </c>
      <c r="E152" s="94">
        <v>0</v>
      </c>
      <c r="F152" s="18" t="s">
        <v>20</v>
      </c>
      <c r="G152" s="20" t="str">
        <f t="shared" si="16"/>
        <v/>
      </c>
      <c r="H152" s="21">
        <f t="shared" si="17"/>
        <v>0</v>
      </c>
      <c r="I152" s="18" t="s">
        <v>19</v>
      </c>
      <c r="J152" s="94">
        <v>0</v>
      </c>
      <c r="K152" s="18" t="s">
        <v>20</v>
      </c>
      <c r="L152" s="20" t="str">
        <f t="shared" si="18"/>
        <v/>
      </c>
    </row>
    <row r="153" spans="2:12" x14ac:dyDescent="0.2">
      <c r="B153" s="93"/>
      <c r="C153" s="83">
        <v>0</v>
      </c>
      <c r="D153" s="18" t="s">
        <v>19</v>
      </c>
      <c r="E153" s="94">
        <v>0</v>
      </c>
      <c r="F153" s="18" t="s">
        <v>20</v>
      </c>
      <c r="G153" s="20" t="str">
        <f t="shared" si="16"/>
        <v/>
      </c>
      <c r="H153" s="21">
        <f t="shared" si="17"/>
        <v>0</v>
      </c>
      <c r="I153" s="18" t="s">
        <v>19</v>
      </c>
      <c r="J153" s="94">
        <v>0</v>
      </c>
      <c r="K153" s="18" t="s">
        <v>20</v>
      </c>
      <c r="L153" s="20" t="str">
        <f t="shared" si="18"/>
        <v/>
      </c>
    </row>
    <row r="154" spans="2:12" x14ac:dyDescent="0.2">
      <c r="B154" s="98"/>
      <c r="C154" s="85">
        <v>0</v>
      </c>
      <c r="D154" s="73" t="s">
        <v>19</v>
      </c>
      <c r="E154" s="101">
        <v>0</v>
      </c>
      <c r="F154" s="73" t="s">
        <v>20</v>
      </c>
      <c r="G154" s="48" t="str">
        <f t="shared" si="16"/>
        <v/>
      </c>
      <c r="H154" s="72">
        <f t="shared" si="17"/>
        <v>0</v>
      </c>
      <c r="I154" s="73" t="s">
        <v>19</v>
      </c>
      <c r="J154" s="101">
        <v>0</v>
      </c>
      <c r="K154" s="73" t="s">
        <v>20</v>
      </c>
      <c r="L154" s="48" t="str">
        <f t="shared" si="18"/>
        <v/>
      </c>
    </row>
    <row r="155" spans="2:12" x14ac:dyDescent="0.2">
      <c r="B155" s="99"/>
      <c r="C155" s="82">
        <v>0</v>
      </c>
      <c r="D155" s="23" t="s">
        <v>19</v>
      </c>
      <c r="E155" s="95">
        <v>0</v>
      </c>
      <c r="F155" s="23" t="s">
        <v>20</v>
      </c>
      <c r="G155" s="24" t="str">
        <f t="shared" si="16"/>
        <v/>
      </c>
      <c r="H155" s="25">
        <f t="shared" si="17"/>
        <v>0</v>
      </c>
      <c r="I155" s="23" t="s">
        <v>19</v>
      </c>
      <c r="J155" s="95">
        <v>0</v>
      </c>
      <c r="K155" s="23" t="s">
        <v>20</v>
      </c>
      <c r="L155" s="24" t="str">
        <f t="shared" si="18"/>
        <v/>
      </c>
    </row>
    <row r="156" spans="2:12" x14ac:dyDescent="0.2">
      <c r="B156" s="99"/>
      <c r="C156" s="82">
        <v>0</v>
      </c>
      <c r="D156" s="23" t="s">
        <v>19</v>
      </c>
      <c r="E156" s="95">
        <v>0</v>
      </c>
      <c r="F156" s="23" t="s">
        <v>20</v>
      </c>
      <c r="G156" s="24" t="str">
        <f t="shared" si="16"/>
        <v/>
      </c>
      <c r="H156" s="25">
        <f t="shared" si="17"/>
        <v>0</v>
      </c>
      <c r="I156" s="23" t="s">
        <v>19</v>
      </c>
      <c r="J156" s="95">
        <v>0</v>
      </c>
      <c r="K156" s="23" t="s">
        <v>20</v>
      </c>
      <c r="L156" s="24" t="str">
        <f t="shared" si="18"/>
        <v/>
      </c>
    </row>
    <row r="157" spans="2:12" x14ac:dyDescent="0.2">
      <c r="B157" s="97"/>
      <c r="C157" s="100">
        <v>0</v>
      </c>
      <c r="D157" s="42" t="s">
        <v>19</v>
      </c>
      <c r="E157" s="96">
        <v>0</v>
      </c>
      <c r="F157" s="42" t="s">
        <v>20</v>
      </c>
      <c r="G157" s="55" t="str">
        <f t="shared" si="16"/>
        <v/>
      </c>
      <c r="H157" s="71">
        <f t="shared" si="17"/>
        <v>0</v>
      </c>
      <c r="I157" s="42" t="s">
        <v>19</v>
      </c>
      <c r="J157" s="96">
        <v>0</v>
      </c>
      <c r="K157" s="42" t="s">
        <v>20</v>
      </c>
      <c r="L157" s="55" t="str">
        <f t="shared" si="18"/>
        <v/>
      </c>
    </row>
    <row r="158" spans="2:12" x14ac:dyDescent="0.2">
      <c r="B158" s="93"/>
      <c r="C158" s="83">
        <v>0</v>
      </c>
      <c r="D158" s="18" t="s">
        <v>19</v>
      </c>
      <c r="E158" s="94">
        <v>0</v>
      </c>
      <c r="F158" s="18" t="s">
        <v>20</v>
      </c>
      <c r="G158" s="20" t="str">
        <f t="shared" si="16"/>
        <v/>
      </c>
      <c r="H158" s="21">
        <f t="shared" si="17"/>
        <v>0</v>
      </c>
      <c r="I158" s="18" t="s">
        <v>19</v>
      </c>
      <c r="J158" s="94">
        <v>0</v>
      </c>
      <c r="K158" s="18" t="s">
        <v>20</v>
      </c>
      <c r="L158" s="20" t="str">
        <f t="shared" si="18"/>
        <v/>
      </c>
    </row>
    <row r="159" spans="2:12" x14ac:dyDescent="0.2">
      <c r="B159" s="93"/>
      <c r="C159" s="83">
        <v>0</v>
      </c>
      <c r="D159" s="18" t="s">
        <v>19</v>
      </c>
      <c r="E159" s="94">
        <v>0</v>
      </c>
      <c r="F159" s="18" t="s">
        <v>20</v>
      </c>
      <c r="G159" s="20" t="str">
        <f t="shared" si="16"/>
        <v/>
      </c>
      <c r="H159" s="21">
        <f t="shared" si="17"/>
        <v>0</v>
      </c>
      <c r="I159" s="18" t="s">
        <v>19</v>
      </c>
      <c r="J159" s="94">
        <v>0</v>
      </c>
      <c r="K159" s="18" t="s">
        <v>20</v>
      </c>
      <c r="L159" s="20" t="str">
        <f t="shared" si="18"/>
        <v/>
      </c>
    </row>
    <row r="160" spans="2:12" x14ac:dyDescent="0.2">
      <c r="B160" s="98"/>
      <c r="C160" s="85">
        <v>0</v>
      </c>
      <c r="D160" s="73" t="s">
        <v>19</v>
      </c>
      <c r="E160" s="101">
        <v>0</v>
      </c>
      <c r="F160" s="73" t="s">
        <v>20</v>
      </c>
      <c r="G160" s="48" t="str">
        <f t="shared" si="16"/>
        <v/>
      </c>
      <c r="H160" s="72">
        <f t="shared" si="17"/>
        <v>0</v>
      </c>
      <c r="I160" s="73" t="s">
        <v>19</v>
      </c>
      <c r="J160" s="101">
        <v>0</v>
      </c>
      <c r="K160" s="74" t="s">
        <v>20</v>
      </c>
      <c r="L160" s="75" t="str">
        <f t="shared" si="18"/>
        <v/>
      </c>
    </row>
    <row r="161" spans="2:12" x14ac:dyDescent="0.2">
      <c r="B161" s="208" t="s">
        <v>93</v>
      </c>
      <c r="C161" s="212"/>
      <c r="D161" s="212"/>
      <c r="E161" s="212"/>
      <c r="F161" s="212"/>
      <c r="G161" s="1">
        <f>SUM(G151:G160)</f>
        <v>0</v>
      </c>
      <c r="H161" s="211" t="s">
        <v>114</v>
      </c>
      <c r="I161" s="212"/>
      <c r="J161" s="212"/>
      <c r="K161" s="213"/>
      <c r="L161" s="1">
        <f>SUM(L151:L160)</f>
        <v>0</v>
      </c>
    </row>
    <row r="163" spans="2:12" x14ac:dyDescent="0.2">
      <c r="B163" s="223" t="s">
        <v>127</v>
      </c>
      <c r="C163" s="224"/>
      <c r="D163" s="224"/>
      <c r="E163" s="224"/>
      <c r="F163" s="224"/>
      <c r="G163" s="224"/>
      <c r="H163" s="224"/>
      <c r="I163" s="224"/>
      <c r="J163" s="224"/>
      <c r="K163" s="224"/>
      <c r="L163" s="225"/>
    </row>
    <row r="164" spans="2:12" x14ac:dyDescent="0.2">
      <c r="B164" s="89" t="s">
        <v>12</v>
      </c>
      <c r="C164" s="15" t="s">
        <v>13</v>
      </c>
      <c r="D164" s="217" t="s">
        <v>108</v>
      </c>
      <c r="E164" s="218"/>
      <c r="F164" s="219"/>
      <c r="G164" s="15" t="s">
        <v>15</v>
      </c>
      <c r="H164" s="15" t="s">
        <v>13</v>
      </c>
      <c r="I164" s="220" t="s">
        <v>109</v>
      </c>
      <c r="J164" s="221"/>
      <c r="K164" s="222"/>
      <c r="L164" s="16" t="s">
        <v>15</v>
      </c>
    </row>
    <row r="165" spans="2:12" x14ac:dyDescent="0.2">
      <c r="B165" s="97"/>
      <c r="C165" s="100">
        <v>0</v>
      </c>
      <c r="D165" s="42" t="s">
        <v>19</v>
      </c>
      <c r="E165" s="96">
        <v>0</v>
      </c>
      <c r="F165" s="42" t="s">
        <v>20</v>
      </c>
      <c r="G165" s="55" t="str">
        <f t="shared" ref="G165:G174" si="19">IF(C165&gt;0,PRODUCT(C165,E165),"")</f>
        <v/>
      </c>
      <c r="H165" s="71">
        <f t="shared" ref="H165:H174" si="20">C165</f>
        <v>0</v>
      </c>
      <c r="I165" s="42" t="s">
        <v>19</v>
      </c>
      <c r="J165" s="96">
        <v>0</v>
      </c>
      <c r="K165" s="42" t="s">
        <v>20</v>
      </c>
      <c r="L165" s="55" t="str">
        <f t="shared" ref="L165:L174" si="21">IF(H165&gt;0,PRODUCT(H165,J165),"")</f>
        <v/>
      </c>
    </row>
    <row r="166" spans="2:12" x14ac:dyDescent="0.2">
      <c r="B166" s="93"/>
      <c r="C166" s="83">
        <v>0</v>
      </c>
      <c r="D166" s="18" t="s">
        <v>19</v>
      </c>
      <c r="E166" s="94">
        <v>0</v>
      </c>
      <c r="F166" s="18" t="s">
        <v>20</v>
      </c>
      <c r="G166" s="20" t="str">
        <f t="shared" si="19"/>
        <v/>
      </c>
      <c r="H166" s="21">
        <f t="shared" si="20"/>
        <v>0</v>
      </c>
      <c r="I166" s="18" t="s">
        <v>19</v>
      </c>
      <c r="J166" s="94">
        <v>0</v>
      </c>
      <c r="K166" s="18" t="s">
        <v>20</v>
      </c>
      <c r="L166" s="20" t="str">
        <f t="shared" si="21"/>
        <v/>
      </c>
    </row>
    <row r="167" spans="2:12" x14ac:dyDescent="0.2">
      <c r="B167" s="93"/>
      <c r="C167" s="83">
        <v>0</v>
      </c>
      <c r="D167" s="18" t="s">
        <v>19</v>
      </c>
      <c r="E167" s="94">
        <v>0</v>
      </c>
      <c r="F167" s="18" t="s">
        <v>20</v>
      </c>
      <c r="G167" s="20" t="str">
        <f t="shared" si="19"/>
        <v/>
      </c>
      <c r="H167" s="21">
        <f t="shared" si="20"/>
        <v>0</v>
      </c>
      <c r="I167" s="18" t="s">
        <v>19</v>
      </c>
      <c r="J167" s="94">
        <v>0</v>
      </c>
      <c r="K167" s="18" t="s">
        <v>20</v>
      </c>
      <c r="L167" s="20" t="str">
        <f t="shared" si="21"/>
        <v/>
      </c>
    </row>
    <row r="168" spans="2:12" x14ac:dyDescent="0.2">
      <c r="B168" s="98"/>
      <c r="C168" s="85">
        <v>0</v>
      </c>
      <c r="D168" s="73" t="s">
        <v>19</v>
      </c>
      <c r="E168" s="101">
        <v>0</v>
      </c>
      <c r="F168" s="73" t="s">
        <v>20</v>
      </c>
      <c r="G168" s="48" t="str">
        <f t="shared" si="19"/>
        <v/>
      </c>
      <c r="H168" s="72">
        <f t="shared" si="20"/>
        <v>0</v>
      </c>
      <c r="I168" s="73" t="s">
        <v>19</v>
      </c>
      <c r="J168" s="101">
        <v>0</v>
      </c>
      <c r="K168" s="73" t="s">
        <v>20</v>
      </c>
      <c r="L168" s="48" t="str">
        <f t="shared" si="21"/>
        <v/>
      </c>
    </row>
    <row r="169" spans="2:12" x14ac:dyDescent="0.2">
      <c r="B169" s="99"/>
      <c r="C169" s="82">
        <v>0</v>
      </c>
      <c r="D169" s="23" t="s">
        <v>19</v>
      </c>
      <c r="E169" s="95">
        <v>0</v>
      </c>
      <c r="F169" s="23" t="s">
        <v>20</v>
      </c>
      <c r="G169" s="24" t="str">
        <f t="shared" si="19"/>
        <v/>
      </c>
      <c r="H169" s="25">
        <f t="shared" si="20"/>
        <v>0</v>
      </c>
      <c r="I169" s="23" t="s">
        <v>19</v>
      </c>
      <c r="J169" s="95">
        <v>0</v>
      </c>
      <c r="K169" s="23" t="s">
        <v>20</v>
      </c>
      <c r="L169" s="24" t="str">
        <f t="shared" si="21"/>
        <v/>
      </c>
    </row>
    <row r="170" spans="2:12" x14ac:dyDescent="0.2">
      <c r="B170" s="99"/>
      <c r="C170" s="82">
        <v>0</v>
      </c>
      <c r="D170" s="23" t="s">
        <v>19</v>
      </c>
      <c r="E170" s="95">
        <v>0</v>
      </c>
      <c r="F170" s="23" t="s">
        <v>20</v>
      </c>
      <c r="G170" s="24" t="str">
        <f t="shared" si="19"/>
        <v/>
      </c>
      <c r="H170" s="25">
        <f t="shared" si="20"/>
        <v>0</v>
      </c>
      <c r="I170" s="23" t="s">
        <v>19</v>
      </c>
      <c r="J170" s="95">
        <v>0</v>
      </c>
      <c r="K170" s="23" t="s">
        <v>20</v>
      </c>
      <c r="L170" s="24" t="str">
        <f t="shared" si="21"/>
        <v/>
      </c>
    </row>
    <row r="171" spans="2:12" x14ac:dyDescent="0.2">
      <c r="B171" s="97"/>
      <c r="C171" s="100">
        <v>0</v>
      </c>
      <c r="D171" s="42" t="s">
        <v>19</v>
      </c>
      <c r="E171" s="96">
        <v>0</v>
      </c>
      <c r="F171" s="42" t="s">
        <v>20</v>
      </c>
      <c r="G171" s="55" t="str">
        <f t="shared" si="19"/>
        <v/>
      </c>
      <c r="H171" s="71">
        <f t="shared" si="20"/>
        <v>0</v>
      </c>
      <c r="I171" s="42" t="s">
        <v>19</v>
      </c>
      <c r="J171" s="96">
        <v>0</v>
      </c>
      <c r="K171" s="42" t="s">
        <v>20</v>
      </c>
      <c r="L171" s="55" t="str">
        <f t="shared" si="21"/>
        <v/>
      </c>
    </row>
    <row r="172" spans="2:12" x14ac:dyDescent="0.2">
      <c r="B172" s="93"/>
      <c r="C172" s="83">
        <v>0</v>
      </c>
      <c r="D172" s="18" t="s">
        <v>19</v>
      </c>
      <c r="E172" s="94">
        <v>0</v>
      </c>
      <c r="F172" s="18" t="s">
        <v>20</v>
      </c>
      <c r="G172" s="20" t="str">
        <f t="shared" si="19"/>
        <v/>
      </c>
      <c r="H172" s="21">
        <f t="shared" si="20"/>
        <v>0</v>
      </c>
      <c r="I172" s="18" t="s">
        <v>19</v>
      </c>
      <c r="J172" s="94">
        <v>0</v>
      </c>
      <c r="K172" s="18" t="s">
        <v>20</v>
      </c>
      <c r="L172" s="20" t="str">
        <f t="shared" si="21"/>
        <v/>
      </c>
    </row>
    <row r="173" spans="2:12" x14ac:dyDescent="0.2">
      <c r="B173" s="93"/>
      <c r="C173" s="83">
        <v>0</v>
      </c>
      <c r="D173" s="18" t="s">
        <v>19</v>
      </c>
      <c r="E173" s="94">
        <v>0</v>
      </c>
      <c r="F173" s="18" t="s">
        <v>20</v>
      </c>
      <c r="G173" s="20" t="str">
        <f t="shared" si="19"/>
        <v/>
      </c>
      <c r="H173" s="21">
        <f t="shared" si="20"/>
        <v>0</v>
      </c>
      <c r="I173" s="18" t="s">
        <v>19</v>
      </c>
      <c r="J173" s="94">
        <v>0</v>
      </c>
      <c r="K173" s="18" t="s">
        <v>20</v>
      </c>
      <c r="L173" s="20" t="str">
        <f t="shared" si="21"/>
        <v/>
      </c>
    </row>
    <row r="174" spans="2:12" x14ac:dyDescent="0.2">
      <c r="B174" s="98"/>
      <c r="C174" s="85">
        <v>0</v>
      </c>
      <c r="D174" s="73" t="s">
        <v>19</v>
      </c>
      <c r="E174" s="101">
        <v>0</v>
      </c>
      <c r="F174" s="73" t="s">
        <v>20</v>
      </c>
      <c r="G174" s="48" t="str">
        <f t="shared" si="19"/>
        <v/>
      </c>
      <c r="H174" s="72">
        <f t="shared" si="20"/>
        <v>0</v>
      </c>
      <c r="I174" s="73" t="s">
        <v>19</v>
      </c>
      <c r="J174" s="101">
        <v>0</v>
      </c>
      <c r="K174" s="74" t="s">
        <v>20</v>
      </c>
      <c r="L174" s="75" t="str">
        <f t="shared" si="21"/>
        <v/>
      </c>
    </row>
    <row r="175" spans="2:12" x14ac:dyDescent="0.2">
      <c r="B175" s="208" t="s">
        <v>93</v>
      </c>
      <c r="C175" s="212"/>
      <c r="D175" s="212"/>
      <c r="E175" s="212"/>
      <c r="F175" s="212"/>
      <c r="G175" s="1">
        <f>SUM(G165:G174)</f>
        <v>0</v>
      </c>
      <c r="H175" s="211" t="s">
        <v>114</v>
      </c>
      <c r="I175" s="212"/>
      <c r="J175" s="212"/>
      <c r="K175" s="213"/>
      <c r="L175" s="1">
        <f>SUM(L165:L174)</f>
        <v>0</v>
      </c>
    </row>
  </sheetData>
  <mergeCells count="71">
    <mergeCell ref="B149:L149"/>
    <mergeCell ref="H111:L111"/>
    <mergeCell ref="B108:L108"/>
    <mergeCell ref="B109:L109"/>
    <mergeCell ref="C120:L120"/>
    <mergeCell ref="B121:L121"/>
    <mergeCell ref="D122:F122"/>
    <mergeCell ref="I122:K122"/>
    <mergeCell ref="B117:L117"/>
    <mergeCell ref="H133:K133"/>
    <mergeCell ref="B133:F133"/>
    <mergeCell ref="B135:L135"/>
    <mergeCell ref="D136:F136"/>
    <mergeCell ref="I136:K136"/>
    <mergeCell ref="B147:F147"/>
    <mergeCell ref="H147:K147"/>
    <mergeCell ref="B175:F175"/>
    <mergeCell ref="H175:K175"/>
    <mergeCell ref="D150:F150"/>
    <mergeCell ref="I150:K150"/>
    <mergeCell ref="B161:F161"/>
    <mergeCell ref="H161:K161"/>
    <mergeCell ref="B163:L163"/>
    <mergeCell ref="D164:F164"/>
    <mergeCell ref="I164:K164"/>
    <mergeCell ref="B116:L116"/>
    <mergeCell ref="B107:G107"/>
    <mergeCell ref="B112:L112"/>
    <mergeCell ref="B113:L113"/>
    <mergeCell ref="B114:L114"/>
    <mergeCell ref="B115:L115"/>
    <mergeCell ref="B111:G111"/>
    <mergeCell ref="H107:L107"/>
    <mergeCell ref="H105:L105"/>
    <mergeCell ref="B105:G105"/>
    <mergeCell ref="C4:L4"/>
    <mergeCell ref="B75:L75"/>
    <mergeCell ref="B81:L81"/>
    <mergeCell ref="B92:L93"/>
    <mergeCell ref="H95:L95"/>
    <mergeCell ref="B103:K103"/>
    <mergeCell ref="B95:G96"/>
    <mergeCell ref="I100:J100"/>
    <mergeCell ref="B100:D100"/>
    <mergeCell ref="E100:G100"/>
    <mergeCell ref="H96:L96"/>
    <mergeCell ref="B5:L6"/>
    <mergeCell ref="B23:L23"/>
    <mergeCell ref="C7:G7"/>
    <mergeCell ref="B101:K101"/>
    <mergeCell ref="H102:J102"/>
    <mergeCell ref="B102:G102"/>
    <mergeCell ref="B1:L1"/>
    <mergeCell ref="B2:L2"/>
    <mergeCell ref="B15:L15"/>
    <mergeCell ref="B64:L64"/>
    <mergeCell ref="B66:L66"/>
    <mergeCell ref="C61:K61"/>
    <mergeCell ref="H7:L7"/>
    <mergeCell ref="I8:K8"/>
    <mergeCell ref="D8:F8"/>
    <mergeCell ref="B73:L73"/>
    <mergeCell ref="H88:K88"/>
    <mergeCell ref="C91:L91"/>
    <mergeCell ref="B88:F88"/>
    <mergeCell ref="H99:L99"/>
    <mergeCell ref="I97:J97"/>
    <mergeCell ref="B97:D97"/>
    <mergeCell ref="E97:G97"/>
    <mergeCell ref="H98:L98"/>
    <mergeCell ref="B98:G99"/>
  </mergeCells>
  <conditionalFormatting sqref="B117:L117">
    <cfRule type="cellIs" dxfId="41" priority="1" stopIfTrue="1" operator="equal">
      <formula>"The output current is within the panel's limitations."</formula>
    </cfRule>
  </conditionalFormatting>
  <conditionalFormatting sqref="B108:L108">
    <cfRule type="cellIs" dxfId="40" priority="2" stopIfTrue="1" operator="equal">
      <formula>"The batteries can be charged by the ES-200X Charger."</formula>
    </cfRule>
  </conditionalFormatting>
  <conditionalFormatting sqref="B109:L109">
    <cfRule type="cellIs" dxfId="39" priority="3" stopIfTrue="1" operator="equal">
      <formula>"The batteries can be housed in the ES-200X Cabinet."</formula>
    </cfRule>
  </conditionalFormatting>
  <conditionalFormatting sqref="B112:L112">
    <cfRule type="cellIs" dxfId="38" priority="4" stopIfTrue="1" operator="equal">
      <formula>"NAC#1 current is within the limitations of the circuit."</formula>
    </cfRule>
  </conditionalFormatting>
  <conditionalFormatting sqref="B113:L113">
    <cfRule type="cellIs" dxfId="37" priority="5" stopIfTrue="1" operator="equal">
      <formula>"NAC#2 current is within the limitations of the circuit."</formula>
    </cfRule>
  </conditionalFormatting>
  <conditionalFormatting sqref="B114:L114">
    <cfRule type="cellIs" dxfId="36" priority="6" stopIfTrue="1" operator="equal">
      <formula>"NAC#3 current is within the limitations of the circuit."</formula>
    </cfRule>
  </conditionalFormatting>
  <conditionalFormatting sqref="B115:L115">
    <cfRule type="cellIs" dxfId="35" priority="7" stopIfTrue="1" operator="equal">
      <formula>"NAC#4 current is within the limitations of the circuit."</formula>
    </cfRule>
  </conditionalFormatting>
  <conditionalFormatting sqref="L88">
    <cfRule type="cellIs" dxfId="34" priority="8" stopIfTrue="1" operator="greaterThan">
      <formula>IF($C$11=0,3,6)</formula>
    </cfRule>
  </conditionalFormatting>
  <conditionalFormatting sqref="E87 J87">
    <cfRule type="cellIs" dxfId="33" priority="9" stopIfTrue="1" operator="greaterThan">
      <formula>1</formula>
    </cfRule>
  </conditionalFormatting>
  <dataValidations count="7">
    <dataValidation allowBlank="1" showInputMessage="1" showErrorMessage="1" prompt="Use Circuit Detail Worksheet below to configure NAC/Output circuits." sqref="J82:J85 E82:E85" xr:uid="{00000000-0002-0000-0100-000000000000}"/>
    <dataValidation type="list" allowBlank="1" showInputMessage="1" showErrorMessage="1" sqref="J12" xr:uid="{00000000-0002-0000-0100-000001000000}">
      <formula1>"0.011,0.016,0.021"</formula1>
    </dataValidation>
    <dataValidation type="list" allowBlank="1" showInputMessage="1" showErrorMessage="1" sqref="C11" xr:uid="{00000000-0002-0000-0100-000002000000}">
      <formula1>"0,1"</formula1>
    </dataValidation>
    <dataValidation type="whole" operator="greaterThanOrEqual" allowBlank="1" showInputMessage="1" showErrorMessage="1" sqref="C39:C41 C24:C26" xr:uid="{00000000-0002-0000-0100-000003000000}">
      <formula1>0</formula1>
    </dataValidation>
    <dataValidation type="list" operator="greaterThan" allowBlank="1" showInputMessage="1" showErrorMessage="1" sqref="H102:J102" xr:uid="{00000000-0002-0000-0100-000004000000}">
      <formula1>"1.2,1.3,1.4,1.5,1.6"</formula1>
    </dataValidation>
    <dataValidation type="list" allowBlank="1" showInputMessage="1" showErrorMessage="1" sqref="H96:L96" xr:uid="{00000000-0002-0000-0100-000005000000}">
      <formula1>$AD$5:$AD$9</formula1>
    </dataValidation>
    <dataValidation type="list" allowBlank="1" showInputMessage="1" showErrorMessage="1" sqref="H99:L99" xr:uid="{00000000-0002-0000-0100-000006000000}">
      <formula1>$AA$5:$AA$11</formula1>
    </dataValidation>
  </dataValidations>
  <pageMargins left="0.75" right="0.75" top="0.5" bottom="1" header="0.5" footer="0.5"/>
  <pageSetup scale="90" orientation="portrait" r:id="rId1"/>
  <headerFooter alignWithMargins="0">
    <oddFooter>&amp;LFire-Lite Alarms&amp;CPage &amp;P&amp;R&amp;D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D136"/>
  <sheetViews>
    <sheetView showGridLines="0" topLeftCell="A17" zoomScaleNormal="100" workbookViewId="0">
      <selection activeCell="E48" sqref="E48"/>
    </sheetView>
  </sheetViews>
  <sheetFormatPr defaultRowHeight="12.75" x14ac:dyDescent="0.2"/>
  <cols>
    <col min="1" max="1" width="1.85546875" style="4" customWidth="1"/>
    <col min="2" max="2" width="24.140625" style="4" customWidth="1"/>
    <col min="3" max="3" width="5.85546875" style="4" customWidth="1"/>
    <col min="4" max="4" width="2" style="4" customWidth="1"/>
    <col min="5" max="5" width="11.85546875" style="4" customWidth="1"/>
    <col min="6" max="6" width="2.28515625" style="4" customWidth="1"/>
    <col min="7" max="7" width="12.28515625" style="4" customWidth="1"/>
    <col min="8" max="8" width="5.28515625" style="4" customWidth="1"/>
    <col min="9" max="9" width="2.42578125" style="4" customWidth="1"/>
    <col min="10" max="10" width="11.7109375" style="4" customWidth="1"/>
    <col min="11" max="11" width="2.42578125" style="4" customWidth="1"/>
    <col min="12" max="12" width="12.85546875" style="4" customWidth="1"/>
    <col min="13" max="13" width="3.7109375" style="4" customWidth="1"/>
    <col min="14" max="14" width="15.7109375" style="4" customWidth="1"/>
    <col min="15" max="25" width="9.140625" style="4"/>
    <col min="26" max="30" width="0" style="4" hidden="1" customWidth="1"/>
    <col min="31" max="16384" width="9.140625" style="4"/>
  </cols>
  <sheetData>
    <row r="1" spans="2:30" x14ac:dyDescent="0.2">
      <c r="B1" s="291" t="s">
        <v>0</v>
      </c>
      <c r="C1" s="292"/>
      <c r="D1" s="292"/>
      <c r="E1" s="292"/>
      <c r="F1" s="292"/>
      <c r="G1" s="292"/>
      <c r="H1" s="292"/>
      <c r="I1" s="292"/>
      <c r="J1" s="292"/>
      <c r="K1" s="292"/>
      <c r="L1" s="293"/>
      <c r="N1" s="102" t="s">
        <v>133</v>
      </c>
    </row>
    <row r="2" spans="2:30" x14ac:dyDescent="0.2">
      <c r="B2" s="294" t="s">
        <v>1</v>
      </c>
      <c r="C2" s="295"/>
      <c r="D2" s="295"/>
      <c r="E2" s="295"/>
      <c r="F2" s="295"/>
      <c r="G2" s="295"/>
      <c r="H2" s="295"/>
      <c r="I2" s="295"/>
      <c r="J2" s="295"/>
      <c r="K2" s="295"/>
      <c r="L2" s="296"/>
    </row>
    <row r="3" spans="2:30" ht="10.5" customHeight="1" x14ac:dyDescent="0.2"/>
    <row r="4" spans="2:30" ht="38.25" customHeight="1" x14ac:dyDescent="0.2">
      <c r="B4" s="13"/>
      <c r="C4" s="247" t="s">
        <v>134</v>
      </c>
      <c r="D4" s="247"/>
      <c r="E4" s="247"/>
      <c r="F4" s="247"/>
      <c r="G4" s="247"/>
      <c r="H4" s="247"/>
      <c r="I4" s="247"/>
      <c r="J4" s="247"/>
      <c r="K4" s="247"/>
      <c r="L4" s="248"/>
    </row>
    <row r="5" spans="2:30" ht="12.75" customHeight="1" x14ac:dyDescent="0.2">
      <c r="B5" s="319" t="s">
        <v>3</v>
      </c>
      <c r="C5" s="320"/>
      <c r="D5" s="320"/>
      <c r="E5" s="320"/>
      <c r="F5" s="320"/>
      <c r="G5" s="320"/>
      <c r="H5" s="320"/>
      <c r="I5" s="320"/>
      <c r="J5" s="320"/>
      <c r="K5" s="320"/>
      <c r="L5" s="321"/>
      <c r="Z5" s="4" t="s">
        <v>4</v>
      </c>
      <c r="AA5" s="4">
        <v>8.4000000000000005E-2</v>
      </c>
      <c r="AC5" s="4" t="s">
        <v>5</v>
      </c>
      <c r="AD5" s="4">
        <v>24</v>
      </c>
    </row>
    <row r="6" spans="2:30" ht="12.75" customHeight="1" x14ac:dyDescent="0.2">
      <c r="B6" s="322"/>
      <c r="C6" s="323"/>
      <c r="D6" s="323"/>
      <c r="E6" s="323"/>
      <c r="F6" s="323"/>
      <c r="G6" s="323"/>
      <c r="H6" s="323"/>
      <c r="I6" s="323"/>
      <c r="J6" s="323"/>
      <c r="K6" s="323"/>
      <c r="L6" s="324"/>
      <c r="Z6" s="4" t="s">
        <v>6</v>
      </c>
      <c r="AA6" s="4">
        <v>0.16700000000000001</v>
      </c>
      <c r="AC6" s="4" t="s">
        <v>7</v>
      </c>
      <c r="AD6" s="4">
        <v>48</v>
      </c>
    </row>
    <row r="7" spans="2:30" ht="12" customHeight="1" x14ac:dyDescent="0.2">
      <c r="B7" s="14"/>
      <c r="C7" s="325" t="s">
        <v>8</v>
      </c>
      <c r="D7" s="325"/>
      <c r="E7" s="325"/>
      <c r="F7" s="325"/>
      <c r="G7" s="325"/>
      <c r="H7" s="263" t="s">
        <v>9</v>
      </c>
      <c r="I7" s="264"/>
      <c r="J7" s="264"/>
      <c r="K7" s="264"/>
      <c r="L7" s="265"/>
      <c r="Z7" s="4" t="s">
        <v>10</v>
      </c>
      <c r="AA7" s="4">
        <v>0.25</v>
      </c>
      <c r="AC7" s="4" t="s">
        <v>11</v>
      </c>
      <c r="AD7" s="4">
        <v>60</v>
      </c>
    </row>
    <row r="8" spans="2:30" ht="12" customHeight="1" x14ac:dyDescent="0.2">
      <c r="B8" s="89" t="s">
        <v>12</v>
      </c>
      <c r="C8" s="15" t="s">
        <v>13</v>
      </c>
      <c r="D8" s="185"/>
      <c r="E8" s="186" t="s">
        <v>14</v>
      </c>
      <c r="F8" s="187"/>
      <c r="G8" s="15" t="s">
        <v>15</v>
      </c>
      <c r="H8" s="15" t="s">
        <v>13</v>
      </c>
      <c r="I8" s="15"/>
      <c r="J8" s="15" t="s">
        <v>14</v>
      </c>
      <c r="K8" s="15"/>
      <c r="L8" s="16" t="s">
        <v>15</v>
      </c>
      <c r="Z8" s="4" t="s">
        <v>16</v>
      </c>
      <c r="AA8" s="4">
        <v>0.33400000000000002</v>
      </c>
      <c r="AC8" s="4" t="s">
        <v>17</v>
      </c>
      <c r="AD8" s="4">
        <v>72</v>
      </c>
    </row>
    <row r="9" spans="2:30" ht="14.1" customHeight="1" x14ac:dyDescent="0.2">
      <c r="B9" s="17" t="s">
        <v>18</v>
      </c>
      <c r="C9" s="18">
        <v>1</v>
      </c>
      <c r="D9" s="18" t="s">
        <v>19</v>
      </c>
      <c r="E9" s="19">
        <v>0.12</v>
      </c>
      <c r="F9" s="18" t="s">
        <v>20</v>
      </c>
      <c r="G9" s="20">
        <f>IF(C9&gt;0,PRODUCT(C9,E9),"")</f>
        <v>0.12</v>
      </c>
      <c r="H9" s="18">
        <v>1</v>
      </c>
      <c r="I9" s="18" t="s">
        <v>19</v>
      </c>
      <c r="J9" s="19">
        <v>0.2</v>
      </c>
      <c r="K9" s="18" t="s">
        <v>20</v>
      </c>
      <c r="L9" s="20">
        <f>IF(H9&gt;0,PRODUCT(H9,J9),"")</f>
        <v>0.2</v>
      </c>
      <c r="Z9" s="4" t="s">
        <v>21</v>
      </c>
      <c r="AA9" s="4">
        <v>0.41699999999999998</v>
      </c>
      <c r="AC9" s="4" t="s">
        <v>22</v>
      </c>
      <c r="AD9" s="4">
        <v>90</v>
      </c>
    </row>
    <row r="10" spans="2:30" ht="14.1" customHeight="1" x14ac:dyDescent="0.2">
      <c r="B10" s="17" t="s">
        <v>25</v>
      </c>
      <c r="C10" s="83">
        <v>0</v>
      </c>
      <c r="D10" s="18" t="s">
        <v>19</v>
      </c>
      <c r="E10" s="19">
        <v>5.0000000000000001E-3</v>
      </c>
      <c r="F10" s="18" t="s">
        <v>20</v>
      </c>
      <c r="G10" s="20" t="str">
        <f>IF(C10&gt;0,PRODUCT(C10,E10),"")</f>
        <v/>
      </c>
      <c r="H10" s="21">
        <f>C10</f>
        <v>0</v>
      </c>
      <c r="I10" s="18" t="s">
        <v>19</v>
      </c>
      <c r="J10" s="22">
        <v>1.0999999999999999E-2</v>
      </c>
      <c r="K10" s="18" t="s">
        <v>20</v>
      </c>
      <c r="L10" s="20" t="str">
        <f>IF(H10&gt;0,PRODUCT(H10,J10),"")</f>
        <v/>
      </c>
      <c r="Z10" s="4" t="s">
        <v>24</v>
      </c>
      <c r="AA10" s="4">
        <v>0.5</v>
      </c>
    </row>
    <row r="11" spans="2:30" ht="14.1" customHeight="1" x14ac:dyDescent="0.2">
      <c r="B11" s="17" t="s">
        <v>27</v>
      </c>
      <c r="C11" s="83">
        <v>0</v>
      </c>
      <c r="D11" s="18" t="s">
        <v>19</v>
      </c>
      <c r="E11" s="19">
        <v>0.02</v>
      </c>
      <c r="F11" s="18" t="s">
        <v>20</v>
      </c>
      <c r="G11" s="20" t="str">
        <f>IF(C11&gt;0,PRODUCT(C11,E11),"")</f>
        <v/>
      </c>
      <c r="H11" s="21">
        <f>C11</f>
        <v>0</v>
      </c>
      <c r="I11" s="18" t="s">
        <v>19</v>
      </c>
      <c r="J11" s="22">
        <v>0.02</v>
      </c>
      <c r="K11" s="18" t="s">
        <v>20</v>
      </c>
      <c r="L11" s="20" t="str">
        <f>IF(H11&gt;0,PRODUCT(H11,J11),"")</f>
        <v/>
      </c>
      <c r="Z11" s="4" t="s">
        <v>26</v>
      </c>
      <c r="AA11" s="4">
        <v>1</v>
      </c>
    </row>
    <row r="12" spans="2:30" ht="14.1" customHeight="1" x14ac:dyDescent="0.2">
      <c r="B12" s="145" t="s">
        <v>135</v>
      </c>
      <c r="C12" s="82">
        <v>0</v>
      </c>
      <c r="D12" s="23" t="s">
        <v>19</v>
      </c>
      <c r="E12" s="80">
        <v>9.2999999999999999E-2</v>
      </c>
      <c r="F12" s="23" t="s">
        <v>20</v>
      </c>
      <c r="G12" s="24" t="str">
        <f>IF(C12&gt;0,PRODUCT(C12,E12),"")</f>
        <v/>
      </c>
      <c r="H12" s="25">
        <f>C12</f>
        <v>0</v>
      </c>
      <c r="I12" s="23" t="s">
        <v>19</v>
      </c>
      <c r="J12" s="80">
        <v>0.13600000000000001</v>
      </c>
      <c r="K12" s="23" t="s">
        <v>20</v>
      </c>
      <c r="L12" s="26" t="str">
        <f>IF(H12&gt;0,PRODUCT(H12,J12),"")</f>
        <v/>
      </c>
    </row>
    <row r="13" spans="2:30" ht="14.1" customHeight="1" x14ac:dyDescent="0.2">
      <c r="B13" s="145" t="s">
        <v>136</v>
      </c>
      <c r="C13" s="82">
        <v>0</v>
      </c>
      <c r="D13" s="23" t="s">
        <v>19</v>
      </c>
      <c r="E13" s="80">
        <v>9.8000000000000004E-2</v>
      </c>
      <c r="F13" s="23" t="s">
        <v>20</v>
      </c>
      <c r="G13" s="24" t="str">
        <f>IF(C13&gt;0,PRODUCT(C13,E13),"")</f>
        <v/>
      </c>
      <c r="H13" s="25">
        <f>C13</f>
        <v>0</v>
      </c>
      <c r="I13" s="23" t="s">
        <v>19</v>
      </c>
      <c r="J13" s="80">
        <v>0.155</v>
      </c>
      <c r="K13" s="23" t="s">
        <v>20</v>
      </c>
      <c r="L13" s="26" t="str">
        <f>IF(H13&gt;0,PRODUCT(H13,J13),"")</f>
        <v/>
      </c>
    </row>
    <row r="14" spans="2:30" ht="14.1" customHeight="1" x14ac:dyDescent="0.2">
      <c r="B14" s="282" t="s">
        <v>31</v>
      </c>
      <c r="C14" s="283"/>
      <c r="D14" s="283"/>
      <c r="E14" s="283"/>
      <c r="F14" s="283"/>
      <c r="G14" s="283"/>
      <c r="H14" s="283"/>
      <c r="I14" s="283"/>
      <c r="J14" s="283"/>
      <c r="K14" s="283"/>
      <c r="L14" s="284"/>
    </row>
    <row r="15" spans="2:30" ht="14.1" customHeight="1" x14ac:dyDescent="0.2">
      <c r="B15" s="17" t="s">
        <v>32</v>
      </c>
      <c r="C15" s="83">
        <v>0</v>
      </c>
      <c r="D15" s="18" t="s">
        <v>19</v>
      </c>
      <c r="E15" s="19">
        <v>3.0000000000000001E-3</v>
      </c>
      <c r="F15" s="18" t="s">
        <v>20</v>
      </c>
      <c r="G15" s="20" t="str">
        <f t="shared" ref="G15:G22" si="0">IF(C15&gt;0,PRODUCT(C15,E15),"")</f>
        <v/>
      </c>
      <c r="H15" s="21">
        <f t="shared" ref="H15:H22" si="1">C15</f>
        <v>0</v>
      </c>
      <c r="I15" s="18" t="s">
        <v>19</v>
      </c>
      <c r="J15" s="22">
        <v>3.0000000000000001E-3</v>
      </c>
      <c r="K15" s="18" t="s">
        <v>20</v>
      </c>
      <c r="L15" s="20" t="str">
        <f t="shared" ref="L15:L22" si="2">IF(H15&gt;0,PRODUCT(H15,J15),"")</f>
        <v/>
      </c>
    </row>
    <row r="16" spans="2:30" ht="14.1" customHeight="1" x14ac:dyDescent="0.2">
      <c r="B16" s="17" t="s">
        <v>33</v>
      </c>
      <c r="C16" s="83">
        <v>0</v>
      </c>
      <c r="D16" s="18" t="s">
        <v>19</v>
      </c>
      <c r="E16" s="19">
        <v>1.4999999999999999E-2</v>
      </c>
      <c r="F16" s="18" t="s">
        <v>20</v>
      </c>
      <c r="G16" s="20" t="str">
        <f t="shared" si="0"/>
        <v/>
      </c>
      <c r="H16" s="21">
        <f t="shared" si="1"/>
        <v>0</v>
      </c>
      <c r="I16" s="18" t="s">
        <v>19</v>
      </c>
      <c r="J16" s="22">
        <v>0.04</v>
      </c>
      <c r="K16" s="18" t="s">
        <v>20</v>
      </c>
      <c r="L16" s="20" t="str">
        <f t="shared" si="2"/>
        <v/>
      </c>
      <c r="Z16" s="4" t="s">
        <v>28</v>
      </c>
      <c r="AA16" s="4">
        <v>1.5</v>
      </c>
    </row>
    <row r="17" spans="2:27" ht="14.1" customHeight="1" x14ac:dyDescent="0.2">
      <c r="B17" s="17" t="s">
        <v>35</v>
      </c>
      <c r="C17" s="83">
        <v>0</v>
      </c>
      <c r="D17" s="18" t="s">
        <v>19</v>
      </c>
      <c r="E17" s="19">
        <v>2.8000000000000001E-2</v>
      </c>
      <c r="F17" s="18" t="s">
        <v>20</v>
      </c>
      <c r="G17" s="19" t="str">
        <f t="shared" si="0"/>
        <v/>
      </c>
      <c r="H17" s="21">
        <f t="shared" si="1"/>
        <v>0</v>
      </c>
      <c r="I17" s="18" t="s">
        <v>19</v>
      </c>
      <c r="J17" s="19">
        <v>6.8000000000000005E-2</v>
      </c>
      <c r="K17" s="18" t="s">
        <v>20</v>
      </c>
      <c r="L17" s="27" t="str">
        <f t="shared" si="2"/>
        <v/>
      </c>
      <c r="Z17" s="4" t="s">
        <v>30</v>
      </c>
      <c r="AA17" s="4">
        <v>3</v>
      </c>
    </row>
    <row r="18" spans="2:27" ht="14.1" customHeight="1" x14ac:dyDescent="0.2">
      <c r="B18" s="17" t="s">
        <v>36</v>
      </c>
      <c r="C18" s="83">
        <v>0</v>
      </c>
      <c r="D18" s="18" t="s">
        <v>19</v>
      </c>
      <c r="E18" s="19">
        <v>1.4999999999999999E-2</v>
      </c>
      <c r="F18" s="18" t="s">
        <v>20</v>
      </c>
      <c r="G18" s="19" t="str">
        <f t="shared" si="0"/>
        <v/>
      </c>
      <c r="H18" s="21">
        <f t="shared" si="1"/>
        <v>0</v>
      </c>
      <c r="I18" s="18" t="s">
        <v>19</v>
      </c>
      <c r="J18" s="19">
        <v>7.4999999999999997E-2</v>
      </c>
      <c r="K18" s="18" t="s">
        <v>20</v>
      </c>
      <c r="L18" s="27" t="str">
        <f t="shared" si="2"/>
        <v/>
      </c>
    </row>
    <row r="19" spans="2:27" ht="14.1" customHeight="1" x14ac:dyDescent="0.2">
      <c r="B19" s="17" t="s">
        <v>37</v>
      </c>
      <c r="C19" s="83">
        <v>0</v>
      </c>
      <c r="D19" s="18" t="s">
        <v>19</v>
      </c>
      <c r="E19" s="19">
        <v>3.5000000000000003E-2</v>
      </c>
      <c r="F19" s="18" t="s">
        <v>20</v>
      </c>
      <c r="G19" s="19" t="str">
        <f t="shared" si="0"/>
        <v/>
      </c>
      <c r="H19" s="21">
        <f t="shared" si="1"/>
        <v>0</v>
      </c>
      <c r="I19" s="18" t="s">
        <v>19</v>
      </c>
      <c r="J19" s="19">
        <v>0.2</v>
      </c>
      <c r="K19" s="18" t="s">
        <v>20</v>
      </c>
      <c r="L19" s="27" t="str">
        <f t="shared" si="2"/>
        <v/>
      </c>
    </row>
    <row r="20" spans="2:27" ht="14.1" customHeight="1" x14ac:dyDescent="0.2">
      <c r="B20" s="17" t="s">
        <v>38</v>
      </c>
      <c r="C20" s="83">
        <v>0</v>
      </c>
      <c r="D20" s="18" t="s">
        <v>19</v>
      </c>
      <c r="E20" s="19">
        <v>0</v>
      </c>
      <c r="F20" s="18" t="s">
        <v>20</v>
      </c>
      <c r="G20" s="19" t="str">
        <f t="shared" si="0"/>
        <v/>
      </c>
      <c r="H20" s="21">
        <f t="shared" si="1"/>
        <v>0</v>
      </c>
      <c r="I20" s="18" t="s">
        <v>19</v>
      </c>
      <c r="J20" s="22">
        <v>0.01</v>
      </c>
      <c r="K20" s="18" t="s">
        <v>20</v>
      </c>
      <c r="L20" s="27" t="str">
        <f t="shared" si="2"/>
        <v/>
      </c>
    </row>
    <row r="21" spans="2:27" ht="14.1" customHeight="1" x14ac:dyDescent="0.2">
      <c r="B21" s="28" t="s">
        <v>39</v>
      </c>
      <c r="C21" s="84">
        <v>0</v>
      </c>
      <c r="D21" s="29" t="s">
        <v>19</v>
      </c>
      <c r="E21" s="30">
        <v>4.4999999999999998E-2</v>
      </c>
      <c r="F21" s="29" t="s">
        <v>20</v>
      </c>
      <c r="G21" s="30" t="str">
        <f t="shared" si="0"/>
        <v/>
      </c>
      <c r="H21" s="31">
        <f t="shared" si="1"/>
        <v>0</v>
      </c>
      <c r="I21" s="29" t="s">
        <v>19</v>
      </c>
      <c r="J21" s="30">
        <v>4.4999999999999998E-2</v>
      </c>
      <c r="K21" s="29" t="s">
        <v>20</v>
      </c>
      <c r="L21" s="32" t="str">
        <f t="shared" si="2"/>
        <v/>
      </c>
    </row>
    <row r="22" spans="2:27" ht="14.1" customHeight="1" x14ac:dyDescent="0.2">
      <c r="B22" s="28" t="s">
        <v>137</v>
      </c>
      <c r="C22" s="84">
        <v>0</v>
      </c>
      <c r="D22" s="29" t="s">
        <v>19</v>
      </c>
      <c r="E22" s="30">
        <v>0.15</v>
      </c>
      <c r="F22" s="29" t="s">
        <v>20</v>
      </c>
      <c r="G22" s="30" t="str">
        <f t="shared" si="0"/>
        <v/>
      </c>
      <c r="H22" s="31">
        <f t="shared" si="1"/>
        <v>0</v>
      </c>
      <c r="I22" s="29" t="s">
        <v>19</v>
      </c>
      <c r="J22" s="30">
        <v>0.15</v>
      </c>
      <c r="K22" s="29" t="s">
        <v>20</v>
      </c>
      <c r="L22" s="32" t="str">
        <f t="shared" si="2"/>
        <v/>
      </c>
    </row>
    <row r="23" spans="2:27" ht="14.1" customHeight="1" x14ac:dyDescent="0.2">
      <c r="B23" s="307" t="s">
        <v>40</v>
      </c>
      <c r="C23" s="308"/>
      <c r="D23" s="308"/>
      <c r="E23" s="308"/>
      <c r="F23" s="308"/>
      <c r="G23" s="308"/>
      <c r="H23" s="308"/>
      <c r="I23" s="308"/>
      <c r="J23" s="308"/>
      <c r="K23" s="308"/>
      <c r="L23" s="309"/>
    </row>
    <row r="24" spans="2:27" x14ac:dyDescent="0.2">
      <c r="B24" s="33" t="s">
        <v>41</v>
      </c>
      <c r="C24" s="82">
        <v>0</v>
      </c>
      <c r="D24" s="23" t="s">
        <v>19</v>
      </c>
      <c r="E24" s="80">
        <v>2E-3</v>
      </c>
      <c r="F24" s="23" t="s">
        <v>20</v>
      </c>
      <c r="G24" s="24" t="str">
        <f>IF(C24&gt;0,PRODUCT(C24,E24),"")</f>
        <v/>
      </c>
      <c r="H24" s="39"/>
      <c r="I24" s="40"/>
      <c r="J24" s="40"/>
      <c r="K24" s="40"/>
      <c r="L24" s="41"/>
      <c r="M24" s="119"/>
      <c r="S24" s="143"/>
      <c r="T24" s="142"/>
      <c r="U24" s="56"/>
      <c r="V24" s="56"/>
      <c r="W24" s="56"/>
      <c r="X24" s="142"/>
      <c r="Y24" s="56"/>
      <c r="Z24" s="56"/>
    </row>
    <row r="25" spans="2:27" x14ac:dyDescent="0.2">
      <c r="B25" s="33" t="s">
        <v>42</v>
      </c>
      <c r="C25" s="82">
        <v>0</v>
      </c>
      <c r="D25" s="23" t="s">
        <v>19</v>
      </c>
      <c r="E25" s="80">
        <v>2E-3</v>
      </c>
      <c r="F25" s="23" t="s">
        <v>20</v>
      </c>
      <c r="G25" s="24" t="str">
        <f>IF(C25&gt;0,PRODUCT(C25,E25),"")</f>
        <v/>
      </c>
      <c r="H25" s="39"/>
      <c r="I25" s="40"/>
      <c r="J25" s="40"/>
      <c r="K25" s="40"/>
      <c r="L25" s="41"/>
      <c r="M25" s="119"/>
      <c r="S25" s="143"/>
      <c r="T25" s="142"/>
      <c r="U25" s="56"/>
      <c r="V25" s="56"/>
      <c r="W25" s="56"/>
      <c r="X25" s="142"/>
      <c r="Y25" s="56"/>
      <c r="Z25" s="56"/>
    </row>
    <row r="26" spans="2:27" x14ac:dyDescent="0.2">
      <c r="B26" s="33" t="s">
        <v>43</v>
      </c>
      <c r="C26" s="82">
        <v>0</v>
      </c>
      <c r="D26" s="23" t="s">
        <v>19</v>
      </c>
      <c r="E26" s="24">
        <v>2.9999999999999997E-4</v>
      </c>
      <c r="F26" s="23" t="s">
        <v>20</v>
      </c>
      <c r="G26" s="24" t="str">
        <f>IF(C26&gt;0,PRODUCT(C26,E26),"")</f>
        <v/>
      </c>
      <c r="H26" s="39"/>
      <c r="I26" s="40"/>
      <c r="J26" s="40"/>
      <c r="K26" s="40"/>
      <c r="L26" s="41"/>
      <c r="M26" s="119"/>
      <c r="S26" s="143"/>
      <c r="T26" s="142"/>
      <c r="U26" s="56"/>
      <c r="V26" s="56"/>
      <c r="W26" s="56"/>
      <c r="X26" s="142"/>
      <c r="Y26" s="56"/>
      <c r="Z26" s="56"/>
    </row>
    <row r="27" spans="2:27" x14ac:dyDescent="0.2">
      <c r="B27" s="33" t="s">
        <v>45</v>
      </c>
      <c r="C27" s="82">
        <v>0</v>
      </c>
      <c r="D27" s="23" t="s">
        <v>19</v>
      </c>
      <c r="E27" s="24">
        <v>2.9999999999999997E-4</v>
      </c>
      <c r="F27" s="23" t="s">
        <v>20</v>
      </c>
      <c r="G27" s="24" t="str">
        <f>IF(C27&gt;0,PRODUCT(C27,E27),"")</f>
        <v/>
      </c>
      <c r="H27" s="39"/>
      <c r="I27" s="40"/>
      <c r="J27" s="40"/>
      <c r="K27" s="40"/>
      <c r="L27" s="41"/>
      <c r="M27" s="119"/>
      <c r="S27" s="141"/>
      <c r="T27" s="142"/>
      <c r="U27" s="56"/>
      <c r="V27" s="56"/>
      <c r="W27" s="56"/>
      <c r="X27" s="142"/>
      <c r="Y27" s="56"/>
      <c r="Z27" s="56"/>
    </row>
    <row r="28" spans="2:27" x14ac:dyDescent="0.2">
      <c r="B28" s="33" t="s">
        <v>47</v>
      </c>
      <c r="C28" s="82">
        <v>0</v>
      </c>
      <c r="D28" s="23" t="s">
        <v>19</v>
      </c>
      <c r="E28" s="24">
        <v>2.9999999999999997E-4</v>
      </c>
      <c r="F28" s="23" t="s">
        <v>20</v>
      </c>
      <c r="G28" s="24" t="str">
        <f>IF(C28&gt;0,PRODUCT(C28,E28),"")</f>
        <v/>
      </c>
      <c r="H28" s="39"/>
      <c r="I28" s="40"/>
      <c r="J28" s="40"/>
      <c r="K28" s="40"/>
      <c r="L28" s="41"/>
      <c r="M28" s="119"/>
      <c r="S28" s="141"/>
      <c r="T28" s="142"/>
      <c r="U28" s="56"/>
      <c r="V28" s="56"/>
      <c r="W28" s="56"/>
      <c r="X28" s="142"/>
      <c r="Y28" s="56"/>
      <c r="Z28" s="56"/>
    </row>
    <row r="29" spans="2:27" x14ac:dyDescent="0.2">
      <c r="B29" s="33" t="s">
        <v>48</v>
      </c>
      <c r="C29" s="82">
        <v>0</v>
      </c>
      <c r="D29" s="23" t="s">
        <v>19</v>
      </c>
      <c r="E29" s="24">
        <v>2.9999999999999997E-4</v>
      </c>
      <c r="F29" s="23" t="s">
        <v>20</v>
      </c>
      <c r="G29" s="24"/>
      <c r="H29" s="39"/>
      <c r="I29" s="40"/>
      <c r="J29" s="40"/>
      <c r="K29" s="40"/>
      <c r="L29" s="41"/>
      <c r="M29" s="119"/>
      <c r="S29" s="141"/>
      <c r="T29" s="142"/>
      <c r="U29" s="56"/>
      <c r="V29" s="56"/>
      <c r="W29" s="56"/>
      <c r="X29" s="142"/>
      <c r="Y29" s="56"/>
      <c r="Z29" s="56"/>
    </row>
    <row r="30" spans="2:27" x14ac:dyDescent="0.2">
      <c r="B30" s="33" t="s">
        <v>138</v>
      </c>
      <c r="C30" s="82">
        <v>0</v>
      </c>
      <c r="D30" s="23" t="s">
        <v>19</v>
      </c>
      <c r="E30" s="24">
        <v>2.9999999999999997E-4</v>
      </c>
      <c r="F30" s="23" t="s">
        <v>20</v>
      </c>
      <c r="G30" s="24" t="str">
        <f>IF(C30&gt;0,PRODUCT(C30,E30),"")</f>
        <v/>
      </c>
      <c r="H30" s="39"/>
      <c r="I30" s="40"/>
      <c r="J30" s="40"/>
      <c r="K30" s="40"/>
      <c r="L30" s="41"/>
      <c r="M30" s="119"/>
      <c r="R30" s="184"/>
      <c r="S30" s="141"/>
      <c r="T30" s="142"/>
      <c r="U30" s="56"/>
      <c r="V30" s="56"/>
      <c r="W30" s="56"/>
      <c r="X30" s="142"/>
      <c r="Y30" s="56"/>
      <c r="Z30" s="56"/>
    </row>
    <row r="31" spans="2:27" x14ac:dyDescent="0.2">
      <c r="B31" s="33" t="s">
        <v>49</v>
      </c>
      <c r="C31" s="82">
        <v>0</v>
      </c>
      <c r="D31" s="23" t="s">
        <v>19</v>
      </c>
      <c r="E31" s="24">
        <v>2.9999999999999997E-4</v>
      </c>
      <c r="F31" s="23" t="s">
        <v>20</v>
      </c>
      <c r="G31" s="24" t="str">
        <f>IF(C31&gt;0,PRODUCT(C31,E31),"")</f>
        <v/>
      </c>
      <c r="H31" s="39"/>
      <c r="I31" s="40"/>
      <c r="J31" s="40"/>
      <c r="K31" s="40"/>
      <c r="L31" s="41"/>
      <c r="M31" s="119"/>
      <c r="R31" s="184"/>
      <c r="S31" s="141"/>
      <c r="T31" s="56"/>
      <c r="U31" s="56"/>
      <c r="V31" s="56"/>
      <c r="W31" s="56"/>
      <c r="X31" s="56"/>
      <c r="Y31" s="56"/>
      <c r="Z31" s="56"/>
    </row>
    <row r="32" spans="2:27" x14ac:dyDescent="0.2">
      <c r="B32" s="33" t="s">
        <v>50</v>
      </c>
      <c r="C32" s="82">
        <v>0</v>
      </c>
      <c r="D32" s="23" t="s">
        <v>19</v>
      </c>
      <c r="E32" s="24">
        <v>2.9999999999999997E-4</v>
      </c>
      <c r="F32" s="23"/>
      <c r="G32" s="24"/>
      <c r="H32" s="39"/>
      <c r="I32" s="40"/>
      <c r="J32" s="40"/>
      <c r="K32" s="40"/>
      <c r="L32" s="41"/>
      <c r="M32" s="119"/>
      <c r="R32" s="184"/>
      <c r="S32" s="141"/>
      <c r="T32" s="56"/>
      <c r="U32" s="56"/>
      <c r="V32" s="56"/>
      <c r="W32" s="56"/>
      <c r="X32" s="56"/>
      <c r="Y32" s="56"/>
      <c r="Z32" s="56"/>
    </row>
    <row r="33" spans="2:26" x14ac:dyDescent="0.2">
      <c r="B33" s="33" t="s">
        <v>54</v>
      </c>
      <c r="C33" s="82">
        <v>0</v>
      </c>
      <c r="D33" s="23" t="s">
        <v>19</v>
      </c>
      <c r="E33" s="24">
        <v>2.9999999999999997E-4</v>
      </c>
      <c r="F33" s="23" t="s">
        <v>20</v>
      </c>
      <c r="G33" s="24" t="str">
        <f>IF(C33&gt;0,PRODUCT(C33,E33),"")</f>
        <v/>
      </c>
      <c r="H33" s="39"/>
      <c r="I33" s="40"/>
      <c r="J33" s="40"/>
      <c r="K33" s="40"/>
      <c r="L33" s="41"/>
      <c r="M33" s="119"/>
      <c r="R33" s="184"/>
      <c r="S33" s="141"/>
      <c r="T33" s="56"/>
      <c r="U33" s="56"/>
      <c r="V33" s="56"/>
      <c r="W33" s="56"/>
      <c r="X33" s="136"/>
      <c r="Y33" s="56"/>
      <c r="Z33" s="56"/>
    </row>
    <row r="34" spans="2:26" x14ac:dyDescent="0.2">
      <c r="B34" s="33" t="s">
        <v>55</v>
      </c>
      <c r="C34" s="82">
        <v>0</v>
      </c>
      <c r="D34" s="23" t="s">
        <v>19</v>
      </c>
      <c r="E34" s="24">
        <v>2.9999999999999997E-4</v>
      </c>
      <c r="F34" s="23" t="s">
        <v>20</v>
      </c>
      <c r="G34" s="24" t="str">
        <f>IF(C34&gt;0,PRODUCT(C34,E34),"")</f>
        <v/>
      </c>
      <c r="H34" s="39"/>
      <c r="I34" s="40"/>
      <c r="J34" s="40"/>
      <c r="K34" s="40"/>
      <c r="L34" s="41"/>
      <c r="M34" s="119"/>
      <c r="R34" s="184"/>
      <c r="S34" s="141"/>
      <c r="T34" s="56"/>
      <c r="U34" s="56"/>
      <c r="V34" s="56"/>
      <c r="W34" s="56"/>
      <c r="X34" s="136"/>
      <c r="Y34" s="56"/>
      <c r="Z34" s="56"/>
    </row>
    <row r="35" spans="2:26" x14ac:dyDescent="0.2">
      <c r="B35" s="33" t="s">
        <v>51</v>
      </c>
      <c r="C35" s="82">
        <v>0</v>
      </c>
      <c r="D35" s="23" t="s">
        <v>19</v>
      </c>
      <c r="E35" s="24">
        <v>2.9999999999999997E-4</v>
      </c>
      <c r="F35" s="23" t="s">
        <v>20</v>
      </c>
      <c r="G35" s="24" t="str">
        <f>IF(C35&gt;0,PRODUCT(C35,E35),"")</f>
        <v/>
      </c>
      <c r="H35" s="39"/>
      <c r="I35" s="40"/>
      <c r="J35" s="40"/>
      <c r="K35" s="40"/>
      <c r="L35" s="41"/>
      <c r="M35" s="119"/>
      <c r="R35" s="184"/>
      <c r="S35" s="141"/>
      <c r="T35" s="56"/>
      <c r="U35" s="56"/>
      <c r="V35" s="56"/>
      <c r="W35" s="56"/>
      <c r="X35" s="56"/>
      <c r="Y35" s="56"/>
      <c r="Z35" s="56"/>
    </row>
    <row r="36" spans="2:26" x14ac:dyDescent="0.2">
      <c r="B36" s="33" t="s">
        <v>52</v>
      </c>
      <c r="C36" s="82">
        <v>0</v>
      </c>
      <c r="D36" s="23" t="s">
        <v>19</v>
      </c>
      <c r="E36" s="24">
        <v>2.9999999999999997E-4</v>
      </c>
      <c r="F36" s="23" t="s">
        <v>20</v>
      </c>
      <c r="G36" s="24"/>
      <c r="H36" s="39"/>
      <c r="I36" s="40"/>
      <c r="J36" s="40"/>
      <c r="K36" s="40"/>
      <c r="L36" s="41"/>
      <c r="M36" s="119"/>
      <c r="R36" s="184"/>
      <c r="S36" s="141"/>
      <c r="T36" s="56"/>
      <c r="U36" s="56"/>
      <c r="V36" s="56"/>
      <c r="W36" s="56"/>
      <c r="X36" s="56"/>
      <c r="Y36" s="56"/>
      <c r="Z36" s="56"/>
    </row>
    <row r="37" spans="2:26" x14ac:dyDescent="0.2">
      <c r="B37" s="33" t="s">
        <v>139</v>
      </c>
      <c r="C37" s="82">
        <v>0</v>
      </c>
      <c r="D37" s="23" t="s">
        <v>19</v>
      </c>
      <c r="E37" s="24">
        <v>2.9999999999999997E-4</v>
      </c>
      <c r="F37" s="23" t="s">
        <v>20</v>
      </c>
      <c r="G37" s="24" t="str">
        <f t="shared" ref="G37:G59" si="3">IF(C37&gt;0,PRODUCT(C37,E37),"")</f>
        <v/>
      </c>
      <c r="H37" s="39"/>
      <c r="I37" s="40"/>
      <c r="J37" s="40"/>
      <c r="K37" s="40"/>
      <c r="L37" s="41"/>
      <c r="M37" s="119"/>
      <c r="R37" s="184"/>
      <c r="S37" s="141"/>
      <c r="T37" s="56"/>
      <c r="U37" s="56"/>
      <c r="V37" s="56"/>
      <c r="W37" s="56"/>
      <c r="X37" s="136"/>
      <c r="Y37" s="56"/>
      <c r="Z37" s="56"/>
    </row>
    <row r="38" spans="2:26" x14ac:dyDescent="0.2">
      <c r="B38" s="33" t="s">
        <v>140</v>
      </c>
      <c r="C38" s="82">
        <v>0</v>
      </c>
      <c r="D38" s="23" t="s">
        <v>19</v>
      </c>
      <c r="E38" s="24">
        <v>2.9999999999999997E-4</v>
      </c>
      <c r="F38" s="23" t="s">
        <v>20</v>
      </c>
      <c r="G38" s="24" t="str">
        <f t="shared" si="3"/>
        <v/>
      </c>
      <c r="H38" s="39"/>
      <c r="I38" s="40"/>
      <c r="J38" s="40"/>
      <c r="K38" s="40"/>
      <c r="L38" s="41"/>
      <c r="M38" s="119"/>
      <c r="R38" s="184"/>
      <c r="S38" s="141"/>
      <c r="T38" s="56"/>
      <c r="U38" s="56"/>
      <c r="V38" s="56"/>
      <c r="W38" s="56"/>
      <c r="X38" s="56"/>
      <c r="Y38" s="56"/>
      <c r="Z38" s="56"/>
    </row>
    <row r="39" spans="2:26" x14ac:dyDescent="0.2">
      <c r="B39" s="140" t="s">
        <v>141</v>
      </c>
      <c r="C39" s="92">
        <v>0</v>
      </c>
      <c r="D39" s="139" t="s">
        <v>19</v>
      </c>
      <c r="E39" s="138">
        <v>2.9999999999999997E-4</v>
      </c>
      <c r="F39" s="137" t="s">
        <v>20</v>
      </c>
      <c r="G39" s="24" t="str">
        <f t="shared" si="3"/>
        <v/>
      </c>
      <c r="H39" s="39"/>
      <c r="I39" s="40"/>
      <c r="J39" s="40"/>
      <c r="K39" s="40"/>
      <c r="L39" s="41"/>
      <c r="M39" s="119"/>
      <c r="T39" s="56"/>
      <c r="U39" s="56"/>
      <c r="V39" s="56"/>
      <c r="W39" s="56"/>
      <c r="X39" s="56"/>
      <c r="Y39" s="56"/>
      <c r="Z39" s="56"/>
    </row>
    <row r="40" spans="2:26" x14ac:dyDescent="0.2">
      <c r="B40" s="140" t="s">
        <v>56</v>
      </c>
      <c r="C40" s="92">
        <v>0</v>
      </c>
      <c r="D40" s="139" t="s">
        <v>19</v>
      </c>
      <c r="E40" s="138">
        <v>2.9999999999999997E-4</v>
      </c>
      <c r="F40" s="137" t="s">
        <v>20</v>
      </c>
      <c r="G40" s="24" t="str">
        <f t="shared" si="3"/>
        <v/>
      </c>
      <c r="H40" s="39"/>
      <c r="I40" s="40"/>
      <c r="J40" s="40"/>
      <c r="K40" s="40"/>
      <c r="L40" s="41"/>
      <c r="M40" s="119"/>
      <c r="N40" s="56"/>
      <c r="O40" s="119"/>
      <c r="P40" s="56"/>
      <c r="Q40" s="119"/>
      <c r="R40" s="56"/>
      <c r="T40" s="56"/>
      <c r="U40" s="56"/>
      <c r="V40" s="56"/>
      <c r="W40" s="56"/>
      <c r="X40" s="56"/>
      <c r="Y40" s="56"/>
      <c r="Z40" s="56"/>
    </row>
    <row r="41" spans="2:26" x14ac:dyDescent="0.2">
      <c r="B41" s="140" t="s">
        <v>57</v>
      </c>
      <c r="C41" s="92">
        <v>0</v>
      </c>
      <c r="D41" s="139" t="s">
        <v>19</v>
      </c>
      <c r="E41" s="138">
        <v>2.9999999999999997E-4</v>
      </c>
      <c r="F41" s="137" t="s">
        <v>20</v>
      </c>
      <c r="G41" s="24" t="str">
        <f t="shared" si="3"/>
        <v/>
      </c>
      <c r="H41" s="39"/>
      <c r="I41" s="40"/>
      <c r="J41" s="40"/>
      <c r="K41" s="40"/>
      <c r="L41" s="41"/>
      <c r="M41" s="119"/>
      <c r="N41" s="56"/>
      <c r="O41" s="119"/>
      <c r="P41" s="56"/>
      <c r="Q41" s="119"/>
      <c r="R41" s="56"/>
      <c r="T41" s="56"/>
      <c r="U41" s="56"/>
      <c r="V41" s="56"/>
      <c r="W41" s="56"/>
      <c r="X41" s="56"/>
      <c r="Y41" s="56"/>
      <c r="Z41" s="56"/>
    </row>
    <row r="42" spans="2:26" x14ac:dyDescent="0.2">
      <c r="B42" s="33" t="s">
        <v>58</v>
      </c>
      <c r="C42" s="82">
        <v>0</v>
      </c>
      <c r="D42" s="23" t="s">
        <v>19</v>
      </c>
      <c r="E42" s="24">
        <v>4.0000000000000002E-4</v>
      </c>
      <c r="F42" s="23" t="s">
        <v>20</v>
      </c>
      <c r="G42" s="24" t="str">
        <f t="shared" si="3"/>
        <v/>
      </c>
      <c r="H42" s="39"/>
      <c r="I42" s="40"/>
      <c r="J42" s="40"/>
      <c r="K42" s="40"/>
      <c r="L42" s="41"/>
      <c r="M42" s="119"/>
      <c r="N42" s="56"/>
      <c r="O42" s="119"/>
      <c r="P42" s="56"/>
      <c r="Q42" s="119"/>
      <c r="R42" s="56"/>
      <c r="T42" s="56"/>
      <c r="U42" s="56"/>
      <c r="V42" s="56"/>
      <c r="W42" s="56"/>
      <c r="X42" s="56"/>
      <c r="Y42" s="56"/>
      <c r="Z42" s="56"/>
    </row>
    <row r="43" spans="2:26" x14ac:dyDescent="0.2">
      <c r="B43" s="33" t="s">
        <v>59</v>
      </c>
      <c r="C43" s="82">
        <v>0</v>
      </c>
      <c r="D43" s="23" t="s">
        <v>19</v>
      </c>
      <c r="E43" s="24">
        <v>3.5000000000000001E-3</v>
      </c>
      <c r="F43" s="23" t="s">
        <v>20</v>
      </c>
      <c r="G43" s="24" t="str">
        <f t="shared" si="3"/>
        <v/>
      </c>
      <c r="H43" s="39"/>
      <c r="I43" s="40"/>
      <c r="J43" s="40"/>
      <c r="K43" s="40"/>
      <c r="L43" s="41"/>
      <c r="M43" s="119"/>
      <c r="N43" s="56"/>
      <c r="O43" s="56"/>
      <c r="P43" s="56"/>
      <c r="Q43" s="56"/>
      <c r="R43" s="56"/>
      <c r="T43" s="56"/>
      <c r="U43" s="136"/>
      <c r="V43" s="117"/>
      <c r="W43" s="56"/>
      <c r="X43" s="117"/>
      <c r="Y43" s="56"/>
      <c r="Z43" s="117"/>
    </row>
    <row r="44" spans="2:26" x14ac:dyDescent="0.2">
      <c r="B44" s="33" t="s">
        <v>60</v>
      </c>
      <c r="C44" s="82">
        <v>0</v>
      </c>
      <c r="D44" s="23" t="s">
        <v>19</v>
      </c>
      <c r="E44" s="24">
        <v>7.5000000000000002E-4</v>
      </c>
      <c r="F44" s="23" t="s">
        <v>20</v>
      </c>
      <c r="G44" s="24" t="str">
        <f t="shared" si="3"/>
        <v/>
      </c>
      <c r="H44" s="39"/>
      <c r="I44" s="40"/>
      <c r="J44" s="40"/>
      <c r="K44" s="40"/>
      <c r="L44" s="41"/>
      <c r="M44" s="119"/>
      <c r="N44" s="56"/>
      <c r="O44" s="56"/>
      <c r="P44" s="56"/>
      <c r="Q44" s="56"/>
      <c r="R44" s="56"/>
      <c r="T44" s="56"/>
      <c r="U44" s="136"/>
      <c r="V44" s="117"/>
      <c r="W44" s="56"/>
      <c r="X44" s="117"/>
      <c r="Y44" s="56"/>
      <c r="Z44" s="117"/>
    </row>
    <row r="45" spans="2:26" x14ac:dyDescent="0.2">
      <c r="B45" s="33" t="s">
        <v>61</v>
      </c>
      <c r="C45" s="82">
        <v>0</v>
      </c>
      <c r="D45" s="23" t="s">
        <v>19</v>
      </c>
      <c r="E45" s="24">
        <v>3.7500000000000001E-4</v>
      </c>
      <c r="F45" s="23" t="s">
        <v>20</v>
      </c>
      <c r="G45" s="24" t="str">
        <f t="shared" si="3"/>
        <v/>
      </c>
      <c r="H45" s="39"/>
      <c r="I45" s="40"/>
      <c r="J45" s="40"/>
      <c r="K45" s="40"/>
      <c r="L45" s="41"/>
      <c r="M45" s="119"/>
      <c r="N45" s="56"/>
      <c r="O45" s="56"/>
      <c r="P45" s="56"/>
      <c r="Q45" s="56"/>
      <c r="R45" s="56"/>
      <c r="T45" s="56"/>
      <c r="U45" s="119"/>
      <c r="V45" s="119"/>
      <c r="W45" s="119"/>
      <c r="X45" s="119"/>
      <c r="Y45" s="119"/>
      <c r="Z45" s="119"/>
    </row>
    <row r="46" spans="2:26" x14ac:dyDescent="0.2">
      <c r="B46" s="33" t="s">
        <v>62</v>
      </c>
      <c r="C46" s="82">
        <v>0</v>
      </c>
      <c r="D46" s="23" t="s">
        <v>19</v>
      </c>
      <c r="E46" s="24">
        <v>2.7E-4</v>
      </c>
      <c r="F46" s="23" t="s">
        <v>20</v>
      </c>
      <c r="G46" s="24" t="str">
        <f t="shared" si="3"/>
        <v/>
      </c>
      <c r="H46" s="39"/>
      <c r="I46" s="40"/>
      <c r="J46" s="40"/>
      <c r="K46" s="40"/>
      <c r="L46" s="41"/>
      <c r="M46" s="119"/>
      <c r="N46" s="56"/>
      <c r="O46" s="56"/>
      <c r="P46" s="56"/>
      <c r="Q46" s="56"/>
      <c r="R46" s="56"/>
      <c r="T46" s="56"/>
      <c r="U46" s="119"/>
      <c r="V46" s="119"/>
      <c r="W46" s="119"/>
      <c r="X46" s="135"/>
      <c r="Y46" s="119"/>
      <c r="Z46" s="119"/>
    </row>
    <row r="47" spans="2:26" x14ac:dyDescent="0.2">
      <c r="B47" s="33" t="s">
        <v>63</v>
      </c>
      <c r="C47" s="82">
        <v>0</v>
      </c>
      <c r="D47" s="23" t="s">
        <v>19</v>
      </c>
      <c r="E47" s="24">
        <v>2E-3</v>
      </c>
      <c r="F47" s="23" t="s">
        <v>20</v>
      </c>
      <c r="G47" s="24" t="str">
        <f t="shared" si="3"/>
        <v/>
      </c>
      <c r="H47" s="39"/>
      <c r="I47" s="40"/>
      <c r="J47" s="45"/>
      <c r="K47" s="45"/>
      <c r="L47" s="46"/>
      <c r="M47" s="119"/>
      <c r="N47" s="56"/>
      <c r="O47" s="56"/>
      <c r="P47" s="56"/>
      <c r="Q47" s="119"/>
      <c r="R47" s="56"/>
      <c r="T47" s="56"/>
      <c r="U47" s="56"/>
      <c r="V47" s="56"/>
      <c r="W47" s="119"/>
      <c r="X47" s="119"/>
      <c r="Y47" s="119"/>
      <c r="Z47" s="119"/>
    </row>
    <row r="48" spans="2:26" x14ac:dyDescent="0.2">
      <c r="B48" s="33" t="s">
        <v>64</v>
      </c>
      <c r="C48" s="82">
        <v>0</v>
      </c>
      <c r="D48" s="23" t="s">
        <v>19</v>
      </c>
      <c r="E48" s="24">
        <v>2.9999999999999997E-4</v>
      </c>
      <c r="F48" s="23" t="s">
        <v>20</v>
      </c>
      <c r="G48" s="24" t="str">
        <f t="shared" si="3"/>
        <v/>
      </c>
      <c r="H48" s="39"/>
      <c r="I48" s="40"/>
      <c r="J48" s="45"/>
      <c r="K48" s="45"/>
      <c r="L48" s="46"/>
      <c r="M48" s="119"/>
      <c r="N48" s="56"/>
      <c r="O48" s="56"/>
      <c r="P48" s="56"/>
      <c r="Q48" s="119"/>
      <c r="R48" s="56"/>
      <c r="T48" s="56"/>
      <c r="U48" s="56"/>
      <c r="V48" s="56"/>
      <c r="W48" s="119"/>
      <c r="X48" s="119"/>
      <c r="Y48" s="119"/>
      <c r="Z48" s="119"/>
    </row>
    <row r="49" spans="2:26" x14ac:dyDescent="0.2">
      <c r="B49" s="33" t="s">
        <v>65</v>
      </c>
      <c r="C49" s="82">
        <v>0</v>
      </c>
      <c r="D49" s="23" t="s">
        <v>19</v>
      </c>
      <c r="E49" s="24">
        <v>3.8999999999999999E-4</v>
      </c>
      <c r="F49" s="23" t="s">
        <v>20</v>
      </c>
      <c r="G49" s="24" t="str">
        <f t="shared" si="3"/>
        <v/>
      </c>
      <c r="H49" s="39"/>
      <c r="I49" s="40"/>
      <c r="J49" s="40"/>
      <c r="K49" s="40"/>
      <c r="L49" s="47"/>
      <c r="M49" s="119"/>
      <c r="T49" s="56"/>
      <c r="U49" s="56"/>
      <c r="V49" s="56"/>
      <c r="W49" s="56"/>
      <c r="X49" s="56"/>
      <c r="Y49" s="107"/>
      <c r="Z49" s="119"/>
    </row>
    <row r="50" spans="2:26" x14ac:dyDescent="0.2">
      <c r="B50" s="33" t="s">
        <v>66</v>
      </c>
      <c r="C50" s="82">
        <v>0</v>
      </c>
      <c r="D50" s="23" t="s">
        <v>19</v>
      </c>
      <c r="E50" s="24">
        <v>2.2499999999999998E-3</v>
      </c>
      <c r="F50" s="23" t="s">
        <v>20</v>
      </c>
      <c r="G50" s="24" t="str">
        <f t="shared" si="3"/>
        <v/>
      </c>
      <c r="H50" s="39"/>
      <c r="I50" s="40"/>
      <c r="J50" s="40"/>
      <c r="K50" s="40"/>
      <c r="L50" s="41"/>
      <c r="M50" s="119"/>
      <c r="T50" s="56"/>
      <c r="U50" s="56"/>
      <c r="V50" s="56"/>
      <c r="W50" s="56"/>
      <c r="X50" s="56"/>
      <c r="Y50" s="56"/>
      <c r="Z50" s="56"/>
    </row>
    <row r="51" spans="2:26" x14ac:dyDescent="0.2">
      <c r="B51" s="33" t="s">
        <v>67</v>
      </c>
      <c r="C51" s="82">
        <v>0</v>
      </c>
      <c r="D51" s="23" t="s">
        <v>19</v>
      </c>
      <c r="E51" s="24">
        <v>2.7E-4</v>
      </c>
      <c r="F51" s="23" t="s">
        <v>20</v>
      </c>
      <c r="G51" s="24" t="str">
        <f t="shared" si="3"/>
        <v/>
      </c>
      <c r="H51" s="39"/>
      <c r="I51" s="40"/>
      <c r="J51" s="40"/>
      <c r="K51" s="40"/>
      <c r="L51" s="41"/>
      <c r="M51" s="119"/>
      <c r="T51" s="56"/>
      <c r="U51" s="56"/>
      <c r="V51" s="56"/>
      <c r="W51" s="56"/>
      <c r="X51" s="56"/>
      <c r="Y51" s="56"/>
      <c r="Z51" s="56"/>
    </row>
    <row r="52" spans="2:26" x14ac:dyDescent="0.2">
      <c r="B52" s="33" t="s">
        <v>68</v>
      </c>
      <c r="C52" s="82">
        <v>0</v>
      </c>
      <c r="D52" s="23" t="s">
        <v>19</v>
      </c>
      <c r="E52" s="24">
        <v>1.4499999999999999E-3</v>
      </c>
      <c r="F52" s="23" t="s">
        <v>20</v>
      </c>
      <c r="G52" s="24" t="str">
        <f t="shared" si="3"/>
        <v/>
      </c>
      <c r="H52" s="39"/>
      <c r="I52" s="40"/>
      <c r="J52" s="40"/>
      <c r="K52" s="40"/>
      <c r="L52" s="41"/>
      <c r="M52" s="119"/>
      <c r="T52" s="56"/>
      <c r="U52" s="56"/>
      <c r="V52" s="56"/>
      <c r="W52" s="56"/>
      <c r="X52" s="56"/>
      <c r="Y52" s="56"/>
      <c r="Z52" s="56"/>
    </row>
    <row r="53" spans="2:26" x14ac:dyDescent="0.2">
      <c r="B53" s="33" t="s">
        <v>69</v>
      </c>
      <c r="C53" s="82">
        <v>0</v>
      </c>
      <c r="D53" s="23" t="s">
        <v>19</v>
      </c>
      <c r="E53" s="24">
        <v>1.2999999999999999E-3</v>
      </c>
      <c r="F53" s="23" t="s">
        <v>20</v>
      </c>
      <c r="G53" s="24" t="str">
        <f t="shared" si="3"/>
        <v/>
      </c>
      <c r="H53" s="40"/>
      <c r="I53" s="40"/>
      <c r="J53" s="40"/>
      <c r="K53" s="40"/>
      <c r="L53" s="41"/>
      <c r="M53" s="119"/>
      <c r="T53" s="56"/>
      <c r="U53" s="56"/>
      <c r="V53" s="56"/>
      <c r="W53" s="56"/>
      <c r="X53" s="56"/>
      <c r="Y53" s="56"/>
      <c r="Z53" s="56"/>
    </row>
    <row r="54" spans="2:26" x14ac:dyDescent="0.2">
      <c r="B54" s="33" t="s">
        <v>70</v>
      </c>
      <c r="C54" s="82">
        <v>0</v>
      </c>
      <c r="D54" s="23" t="s">
        <v>19</v>
      </c>
      <c r="E54" s="24">
        <v>4.0000000000000002E-4</v>
      </c>
      <c r="F54" s="23" t="s">
        <v>20</v>
      </c>
      <c r="G54" s="24" t="str">
        <f t="shared" si="3"/>
        <v/>
      </c>
      <c r="H54" s="39"/>
      <c r="I54" s="40"/>
      <c r="J54" s="40"/>
      <c r="K54" s="40"/>
      <c r="L54" s="41"/>
      <c r="M54" s="119"/>
      <c r="T54" s="56"/>
      <c r="U54" s="56"/>
      <c r="V54" s="56"/>
      <c r="W54" s="56"/>
      <c r="X54" s="56"/>
      <c r="Y54" s="56"/>
      <c r="Z54" s="56"/>
    </row>
    <row r="55" spans="2:26" x14ac:dyDescent="0.2">
      <c r="B55" s="17" t="s">
        <v>71</v>
      </c>
      <c r="C55" s="78">
        <v>0</v>
      </c>
      <c r="D55" s="18" t="s">
        <v>19</v>
      </c>
      <c r="E55" s="19">
        <v>2.7000000000000001E-3</v>
      </c>
      <c r="F55" s="18" t="s">
        <v>20</v>
      </c>
      <c r="G55" s="20" t="str">
        <f t="shared" si="3"/>
        <v/>
      </c>
      <c r="H55" s="39"/>
      <c r="I55" s="40"/>
      <c r="J55" s="40"/>
      <c r="K55" s="40"/>
      <c r="L55" s="41"/>
      <c r="M55" s="119"/>
      <c r="T55" s="56"/>
      <c r="U55" s="56"/>
      <c r="V55" s="56"/>
      <c r="W55" s="56"/>
      <c r="X55" s="56"/>
      <c r="Y55" s="56"/>
      <c r="Z55" s="56"/>
    </row>
    <row r="56" spans="2:26" x14ac:dyDescent="0.2">
      <c r="B56" s="33" t="s">
        <v>72</v>
      </c>
      <c r="C56" s="82">
        <v>0</v>
      </c>
      <c r="D56" s="23" t="s">
        <v>19</v>
      </c>
      <c r="E56" s="24">
        <v>1E-3</v>
      </c>
      <c r="F56" s="23" t="s">
        <v>20</v>
      </c>
      <c r="G56" s="24" t="str">
        <f t="shared" si="3"/>
        <v/>
      </c>
      <c r="H56" s="39"/>
      <c r="I56" s="40"/>
      <c r="J56" s="40"/>
      <c r="K56" s="40"/>
      <c r="L56" s="41"/>
      <c r="M56" s="119"/>
      <c r="T56" s="56"/>
      <c r="U56" s="56"/>
      <c r="V56" s="56"/>
      <c r="W56" s="56"/>
      <c r="X56" s="56"/>
      <c r="Y56" s="56"/>
      <c r="Z56" s="56"/>
    </row>
    <row r="57" spans="2:26" x14ac:dyDescent="0.2">
      <c r="B57" s="33" t="s">
        <v>73</v>
      </c>
      <c r="C57" s="82">
        <v>0</v>
      </c>
      <c r="D57" s="23" t="s">
        <v>19</v>
      </c>
      <c r="E57" s="24">
        <v>1E-3</v>
      </c>
      <c r="F57" s="23" t="s">
        <v>20</v>
      </c>
      <c r="G57" s="24" t="str">
        <f t="shared" si="3"/>
        <v/>
      </c>
      <c r="H57" s="39"/>
      <c r="I57" s="40"/>
      <c r="J57" s="40"/>
      <c r="K57" s="40"/>
      <c r="L57" s="41"/>
      <c r="M57" s="119"/>
      <c r="T57" s="56"/>
      <c r="U57" s="56"/>
      <c r="V57" s="56"/>
      <c r="W57" s="56"/>
      <c r="X57" s="56"/>
      <c r="Y57" s="56"/>
      <c r="Z57" s="56"/>
    </row>
    <row r="58" spans="2:26" x14ac:dyDescent="0.2">
      <c r="B58" s="33" t="s">
        <v>74</v>
      </c>
      <c r="C58" s="82">
        <v>0</v>
      </c>
      <c r="D58" s="23" t="s">
        <v>19</v>
      </c>
      <c r="E58" s="24">
        <v>5.0000000000000001E-4</v>
      </c>
      <c r="F58" s="23" t="s">
        <v>20</v>
      </c>
      <c r="G58" s="24" t="str">
        <f t="shared" si="3"/>
        <v/>
      </c>
      <c r="H58" s="39"/>
      <c r="I58" s="40"/>
      <c r="J58" s="40"/>
      <c r="K58" s="40"/>
      <c r="L58" s="41"/>
      <c r="M58" s="119"/>
      <c r="T58" s="56"/>
      <c r="U58" s="56"/>
      <c r="V58" s="56"/>
      <c r="W58" s="56"/>
      <c r="X58" s="56"/>
      <c r="Y58" s="56"/>
      <c r="Z58" s="56"/>
    </row>
    <row r="59" spans="2:26" x14ac:dyDescent="0.2">
      <c r="B59" s="33" t="s">
        <v>75</v>
      </c>
      <c r="C59" s="82">
        <v>0</v>
      </c>
      <c r="D59" s="23" t="s">
        <v>19</v>
      </c>
      <c r="E59" s="24">
        <v>4.4999999999999999E-4</v>
      </c>
      <c r="F59" s="23" t="s">
        <v>20</v>
      </c>
      <c r="G59" s="24" t="str">
        <f t="shared" si="3"/>
        <v/>
      </c>
      <c r="H59" s="39"/>
      <c r="I59" s="40"/>
      <c r="J59" s="40"/>
      <c r="K59" s="40"/>
      <c r="L59" s="41"/>
      <c r="M59" s="119"/>
      <c r="T59" s="56"/>
      <c r="U59" s="56"/>
      <c r="V59" s="56"/>
      <c r="W59" s="56"/>
      <c r="X59" s="56"/>
      <c r="Y59" s="56"/>
      <c r="Z59" s="56"/>
    </row>
    <row r="60" spans="2:26" ht="14.1" customHeight="1" x14ac:dyDescent="0.2">
      <c r="B60" s="86"/>
      <c r="C60" s="258" t="s">
        <v>77</v>
      </c>
      <c r="D60" s="258"/>
      <c r="E60" s="258"/>
      <c r="F60" s="258"/>
      <c r="G60" s="258"/>
      <c r="H60" s="258"/>
      <c r="I60" s="258"/>
      <c r="J60" s="258"/>
      <c r="K60" s="258"/>
      <c r="L60" s="26">
        <v>0.4</v>
      </c>
    </row>
    <row r="61" spans="2:26" ht="14.1" customHeight="1" x14ac:dyDescent="0.2">
      <c r="B61" s="285" t="s">
        <v>78</v>
      </c>
      <c r="C61" s="286"/>
      <c r="D61" s="286"/>
      <c r="E61" s="286"/>
      <c r="F61" s="286"/>
      <c r="G61" s="286"/>
      <c r="H61" s="286"/>
      <c r="I61" s="286"/>
      <c r="J61" s="286"/>
      <c r="K61" s="286"/>
      <c r="L61" s="287"/>
    </row>
    <row r="62" spans="2:26" ht="14.1" customHeight="1" x14ac:dyDescent="0.2">
      <c r="B62" s="17" t="s">
        <v>79</v>
      </c>
      <c r="C62" s="78">
        <v>0</v>
      </c>
      <c r="D62" s="18" t="s">
        <v>19</v>
      </c>
      <c r="E62" s="79">
        <v>0</v>
      </c>
      <c r="F62" s="18" t="s">
        <v>20</v>
      </c>
      <c r="G62" s="27" t="str">
        <f>IF(C62&gt;0,PRODUCT(C62,E62),"")</f>
        <v/>
      </c>
      <c r="H62" s="21">
        <f>C62</f>
        <v>0</v>
      </c>
      <c r="I62" s="18" t="s">
        <v>19</v>
      </c>
      <c r="J62" s="79">
        <v>0</v>
      </c>
      <c r="K62" s="18" t="s">
        <v>20</v>
      </c>
      <c r="L62" s="27" t="str">
        <f>IF(H62&gt;0,PRODUCT(H62,J62),"")</f>
        <v/>
      </c>
    </row>
    <row r="63" spans="2:26" ht="14.1" customHeight="1" x14ac:dyDescent="0.2">
      <c r="B63" s="288" t="s">
        <v>81</v>
      </c>
      <c r="C63" s="289"/>
      <c r="D63" s="289"/>
      <c r="E63" s="289"/>
      <c r="F63" s="289"/>
      <c r="G63" s="289"/>
      <c r="H63" s="289"/>
      <c r="I63" s="289"/>
      <c r="J63" s="289"/>
      <c r="K63" s="289"/>
      <c r="L63" s="290"/>
    </row>
    <row r="64" spans="2:26" ht="14.1" customHeight="1" x14ac:dyDescent="0.2">
      <c r="B64" s="17" t="s">
        <v>82</v>
      </c>
      <c r="C64" s="83">
        <v>0</v>
      </c>
      <c r="D64" s="18" t="s">
        <v>19</v>
      </c>
      <c r="E64" s="19">
        <v>1.6999999999999999E-3</v>
      </c>
      <c r="F64" s="18" t="s">
        <v>20</v>
      </c>
      <c r="G64" s="20" t="str">
        <f t="shared" ref="G64:G69" si="4">IF(C64&gt;0,PRODUCT(C64,E64),"")</f>
        <v/>
      </c>
      <c r="H64" s="18">
        <f t="shared" ref="H64:H69" si="5">C64</f>
        <v>0</v>
      </c>
      <c r="I64" s="18" t="s">
        <v>19</v>
      </c>
      <c r="J64" s="19">
        <v>7.0000000000000001E-3</v>
      </c>
      <c r="K64" s="18" t="s">
        <v>20</v>
      </c>
      <c r="L64" s="20" t="str">
        <f t="shared" ref="L64:L69" si="6">IF(H64&gt;0,PRODUCT(H64,J64),"")</f>
        <v/>
      </c>
    </row>
    <row r="65" spans="2:15" ht="14.1" customHeight="1" x14ac:dyDescent="0.2">
      <c r="B65" s="17" t="s">
        <v>83</v>
      </c>
      <c r="C65" s="83">
        <v>0</v>
      </c>
      <c r="D65" s="18" t="s">
        <v>19</v>
      </c>
      <c r="E65" s="19">
        <v>8.0000000000000002E-3</v>
      </c>
      <c r="F65" s="18" t="s">
        <v>20</v>
      </c>
      <c r="G65" s="20" t="str">
        <f t="shared" si="4"/>
        <v/>
      </c>
      <c r="H65" s="18">
        <f t="shared" si="5"/>
        <v>0</v>
      </c>
      <c r="I65" s="18" t="s">
        <v>19</v>
      </c>
      <c r="J65" s="19">
        <v>0.02</v>
      </c>
      <c r="K65" s="18" t="s">
        <v>20</v>
      </c>
      <c r="L65" s="20" t="str">
        <f t="shared" si="6"/>
        <v/>
      </c>
    </row>
    <row r="66" spans="2:15" ht="14.1" customHeight="1" x14ac:dyDescent="0.2">
      <c r="B66" s="17" t="s">
        <v>84</v>
      </c>
      <c r="C66" s="83">
        <v>0</v>
      </c>
      <c r="D66" s="18" t="s">
        <v>19</v>
      </c>
      <c r="E66" s="19">
        <v>1.2E-2</v>
      </c>
      <c r="F66" s="18" t="s">
        <v>20</v>
      </c>
      <c r="G66" s="20" t="str">
        <f t="shared" si="4"/>
        <v/>
      </c>
      <c r="H66" s="18">
        <f t="shared" si="5"/>
        <v>0</v>
      </c>
      <c r="I66" s="18" t="s">
        <v>19</v>
      </c>
      <c r="J66" s="19">
        <v>0.09</v>
      </c>
      <c r="K66" s="18" t="s">
        <v>20</v>
      </c>
      <c r="L66" s="20" t="str">
        <f t="shared" si="6"/>
        <v/>
      </c>
      <c r="O66" s="207"/>
    </row>
    <row r="67" spans="2:15" ht="14.1" customHeight="1" x14ac:dyDescent="0.2">
      <c r="B67" s="17" t="s">
        <v>85</v>
      </c>
      <c r="C67" s="83">
        <v>0</v>
      </c>
      <c r="D67" s="18" t="s">
        <v>19</v>
      </c>
      <c r="E67" s="19">
        <v>0.05</v>
      </c>
      <c r="F67" s="18" t="s">
        <v>20</v>
      </c>
      <c r="G67" s="20" t="str">
        <f t="shared" si="4"/>
        <v/>
      </c>
      <c r="H67" s="18">
        <f t="shared" si="5"/>
        <v>0</v>
      </c>
      <c r="I67" s="18" t="s">
        <v>19</v>
      </c>
      <c r="J67" s="19">
        <v>0.27</v>
      </c>
      <c r="K67" s="18" t="s">
        <v>20</v>
      </c>
      <c r="L67" s="20" t="str">
        <f t="shared" si="6"/>
        <v/>
      </c>
      <c r="O67" s="207"/>
    </row>
    <row r="68" spans="2:15" ht="14.1" customHeight="1" x14ac:dyDescent="0.2">
      <c r="B68" s="17" t="s">
        <v>86</v>
      </c>
      <c r="C68" s="83">
        <v>0</v>
      </c>
      <c r="D68" s="18" t="s">
        <v>19</v>
      </c>
      <c r="E68" s="19">
        <v>5.0000000000000001E-4</v>
      </c>
      <c r="F68" s="18" t="s">
        <v>20</v>
      </c>
      <c r="G68" s="20" t="str">
        <f t="shared" si="4"/>
        <v/>
      </c>
      <c r="H68" s="18">
        <f t="shared" si="5"/>
        <v>0</v>
      </c>
      <c r="I68" s="18" t="s">
        <v>19</v>
      </c>
      <c r="J68" s="19">
        <v>3.5000000000000003E-2</v>
      </c>
      <c r="K68" s="18" t="s">
        <v>20</v>
      </c>
      <c r="L68" s="20" t="str">
        <f t="shared" si="6"/>
        <v/>
      </c>
      <c r="O68" s="207"/>
    </row>
    <row r="69" spans="2:15" ht="14.1" customHeight="1" x14ac:dyDescent="0.2">
      <c r="B69" s="17" t="s">
        <v>87</v>
      </c>
      <c r="C69" s="83">
        <v>0</v>
      </c>
      <c r="D69" s="18" t="s">
        <v>19</v>
      </c>
      <c r="E69" s="19">
        <v>1E-3</v>
      </c>
      <c r="F69" s="18" t="s">
        <v>20</v>
      </c>
      <c r="G69" s="20" t="str">
        <f t="shared" si="4"/>
        <v/>
      </c>
      <c r="H69" s="18">
        <f t="shared" si="5"/>
        <v>0</v>
      </c>
      <c r="I69" s="18" t="s">
        <v>19</v>
      </c>
      <c r="J69" s="19">
        <v>0.125</v>
      </c>
      <c r="K69" s="18" t="s">
        <v>20</v>
      </c>
      <c r="L69" s="20" t="str">
        <f t="shared" si="6"/>
        <v/>
      </c>
      <c r="O69" s="207"/>
    </row>
    <row r="70" spans="2:15" ht="14.1" customHeight="1" x14ac:dyDescent="0.2">
      <c r="B70" s="214" t="s">
        <v>88</v>
      </c>
      <c r="C70" s="215"/>
      <c r="D70" s="215"/>
      <c r="E70" s="215"/>
      <c r="F70" s="215"/>
      <c r="G70" s="215"/>
      <c r="H70" s="215"/>
      <c r="I70" s="215"/>
      <c r="J70" s="215"/>
      <c r="K70" s="215"/>
      <c r="L70" s="216"/>
      <c r="O70" s="207"/>
    </row>
    <row r="71" spans="2:15" ht="14.1" customHeight="1" x14ac:dyDescent="0.2">
      <c r="B71" s="93"/>
      <c r="C71" s="83">
        <v>0</v>
      </c>
      <c r="D71" s="18" t="s">
        <v>19</v>
      </c>
      <c r="E71" s="94">
        <v>0</v>
      </c>
      <c r="F71" s="18" t="s">
        <v>20</v>
      </c>
      <c r="G71" s="20" t="str">
        <f>IF(C71&gt;0,PRODUCT(C71,E71),"")</f>
        <v/>
      </c>
      <c r="H71" s="21">
        <f>C71</f>
        <v>0</v>
      </c>
      <c r="I71" s="18" t="s">
        <v>19</v>
      </c>
      <c r="J71" s="94">
        <v>0</v>
      </c>
      <c r="K71" s="18" t="s">
        <v>20</v>
      </c>
      <c r="L71" s="20" t="str">
        <f>IF(H71&gt;0,PRODUCT(H71,J71),"")</f>
        <v/>
      </c>
      <c r="O71" s="207"/>
    </row>
    <row r="72" spans="2:15" ht="14.1" customHeight="1" x14ac:dyDescent="0.2">
      <c r="B72" s="93"/>
      <c r="C72" s="83">
        <v>0</v>
      </c>
      <c r="D72" s="18" t="s">
        <v>19</v>
      </c>
      <c r="E72" s="94">
        <v>0</v>
      </c>
      <c r="F72" s="18" t="s">
        <v>20</v>
      </c>
      <c r="G72" s="20" t="str">
        <f>IF(C72&gt;0,PRODUCT(C72,E72),"")</f>
        <v/>
      </c>
      <c r="H72" s="21">
        <f>C72</f>
        <v>0</v>
      </c>
      <c r="I72" s="18" t="s">
        <v>19</v>
      </c>
      <c r="J72" s="94">
        <v>0</v>
      </c>
      <c r="K72" s="18" t="s">
        <v>20</v>
      </c>
      <c r="L72" s="20" t="str">
        <f>IF(H72&gt;0,PRODUCT(H72,J72),"")</f>
        <v/>
      </c>
      <c r="O72" s="207"/>
    </row>
    <row r="73" spans="2:15" ht="14.1" customHeight="1" x14ac:dyDescent="0.2">
      <c r="B73" s="93"/>
      <c r="C73" s="83">
        <v>0</v>
      </c>
      <c r="D73" s="18" t="s">
        <v>19</v>
      </c>
      <c r="E73" s="94">
        <v>0</v>
      </c>
      <c r="F73" s="18" t="s">
        <v>20</v>
      </c>
      <c r="G73" s="20" t="str">
        <f>IF(C73&gt;0,PRODUCT(C73,E73),"")</f>
        <v/>
      </c>
      <c r="H73" s="21">
        <f>C73</f>
        <v>0</v>
      </c>
      <c r="I73" s="18" t="s">
        <v>19</v>
      </c>
      <c r="J73" s="94">
        <v>0</v>
      </c>
      <c r="K73" s="18" t="s">
        <v>20</v>
      </c>
      <c r="L73" s="20" t="str">
        <f>IF(H73&gt;0,PRODUCT(H73,J73),"")</f>
        <v/>
      </c>
    </row>
    <row r="74" spans="2:15" ht="14.1" customHeight="1" x14ac:dyDescent="0.2">
      <c r="B74" s="93"/>
      <c r="C74" s="83">
        <v>0</v>
      </c>
      <c r="D74" s="18" t="s">
        <v>19</v>
      </c>
      <c r="E74" s="94">
        <v>0</v>
      </c>
      <c r="F74" s="18" t="s">
        <v>20</v>
      </c>
      <c r="G74" s="20" t="str">
        <f>IF(C74&gt;0,PRODUCT(C74,E74),"")</f>
        <v/>
      </c>
      <c r="H74" s="21">
        <f>C74</f>
        <v>0</v>
      </c>
      <c r="I74" s="18" t="s">
        <v>19</v>
      </c>
      <c r="J74" s="94">
        <v>0</v>
      </c>
      <c r="K74" s="18" t="s">
        <v>20</v>
      </c>
      <c r="L74" s="20" t="str">
        <f>IF(H74&gt;0,PRODUCT(H74,J74),"")</f>
        <v/>
      </c>
    </row>
    <row r="75" spans="2:15" ht="14.1" customHeight="1" x14ac:dyDescent="0.2">
      <c r="B75" s="93"/>
      <c r="C75" s="83">
        <v>0</v>
      </c>
      <c r="D75" s="18" t="s">
        <v>19</v>
      </c>
      <c r="E75" s="94">
        <v>0</v>
      </c>
      <c r="F75" s="18" t="s">
        <v>20</v>
      </c>
      <c r="G75" s="81" t="str">
        <f>IF(C75&gt;0,PRODUCT(C75,E75),"")</f>
        <v/>
      </c>
      <c r="H75" s="21">
        <f>C75</f>
        <v>0</v>
      </c>
      <c r="I75" s="18" t="s">
        <v>19</v>
      </c>
      <c r="J75" s="94">
        <v>0</v>
      </c>
      <c r="K75" s="18" t="s">
        <v>20</v>
      </c>
      <c r="L75" s="20" t="str">
        <f>IF(H75&gt;0,PRODUCT(H75,J75),"")</f>
        <v/>
      </c>
    </row>
    <row r="76" spans="2:15" ht="14.1" customHeight="1" x14ac:dyDescent="0.2">
      <c r="B76" s="214" t="s">
        <v>89</v>
      </c>
      <c r="C76" s="215"/>
      <c r="D76" s="215"/>
      <c r="E76" s="215"/>
      <c r="F76" s="215"/>
      <c r="G76" s="215"/>
      <c r="H76" s="215"/>
      <c r="I76" s="215"/>
      <c r="J76" s="215"/>
      <c r="K76" s="215"/>
      <c r="L76" s="216"/>
      <c r="M76" s="90"/>
    </row>
    <row r="77" spans="2:15" ht="14.1" customHeight="1" x14ac:dyDescent="0.2">
      <c r="B77" s="17" t="s">
        <v>90</v>
      </c>
      <c r="C77" s="49"/>
      <c r="D77" s="50"/>
      <c r="E77" s="51">
        <f>G122</f>
        <v>0</v>
      </c>
      <c r="F77" s="23" t="s">
        <v>20</v>
      </c>
      <c r="G77" s="24" t="str">
        <f>IF(E77&gt;0,E77,"")</f>
        <v/>
      </c>
      <c r="H77" s="49"/>
      <c r="I77" s="50"/>
      <c r="J77" s="51">
        <f>L122</f>
        <v>0</v>
      </c>
      <c r="K77" s="23" t="s">
        <v>20</v>
      </c>
      <c r="L77" s="24" t="str">
        <f>IF(J77&gt;0,J77,"")</f>
        <v/>
      </c>
    </row>
    <row r="78" spans="2:15" ht="14.1" customHeight="1" x14ac:dyDescent="0.2">
      <c r="B78" s="17" t="s">
        <v>91</v>
      </c>
      <c r="C78" s="52"/>
      <c r="D78" s="53"/>
      <c r="E78" s="54">
        <f>G136</f>
        <v>0</v>
      </c>
      <c r="F78" s="42" t="s">
        <v>20</v>
      </c>
      <c r="G78" s="55" t="str">
        <f>IF(E78&gt;0,E78,"")</f>
        <v/>
      </c>
      <c r="H78" s="52"/>
      <c r="I78" s="53"/>
      <c r="J78" s="54">
        <f>L136</f>
        <v>0</v>
      </c>
      <c r="K78" s="42" t="s">
        <v>20</v>
      </c>
      <c r="L78" s="55" t="str">
        <f>IF(J78&gt;0,J78,"")</f>
        <v/>
      </c>
    </row>
    <row r="79" spans="2:15" ht="15.75" customHeight="1" x14ac:dyDescent="0.2">
      <c r="B79" s="208" t="s">
        <v>93</v>
      </c>
      <c r="C79" s="212"/>
      <c r="D79" s="212"/>
      <c r="E79" s="212"/>
      <c r="F79" s="212"/>
      <c r="G79" s="1">
        <f>SUM(G9:G22,G24:G78)</f>
        <v>0.12</v>
      </c>
      <c r="H79" s="211" t="s">
        <v>94</v>
      </c>
      <c r="I79" s="212"/>
      <c r="J79" s="212"/>
      <c r="K79" s="213"/>
      <c r="L79" s="103">
        <f>SUM(L9:L22,L60:L78)</f>
        <v>0.60000000000000009</v>
      </c>
    </row>
    <row r="80" spans="2:15" x14ac:dyDescent="0.2">
      <c r="B80" s="2"/>
      <c r="C80" s="2"/>
      <c r="D80" s="2"/>
      <c r="E80" s="3"/>
      <c r="F80" s="3"/>
      <c r="G80" s="2"/>
    </row>
    <row r="81" spans="2:12" x14ac:dyDescent="0.2">
      <c r="H81" s="56"/>
      <c r="I81" s="56"/>
    </row>
    <row r="82" spans="2:12" ht="38.25" customHeight="1" x14ac:dyDescent="0.2">
      <c r="B82" s="57"/>
      <c r="C82" s="247" t="s">
        <v>134</v>
      </c>
      <c r="D82" s="247"/>
      <c r="E82" s="247"/>
      <c r="F82" s="247"/>
      <c r="G82" s="247"/>
      <c r="H82" s="247"/>
      <c r="I82" s="247"/>
      <c r="J82" s="247"/>
      <c r="K82" s="247"/>
      <c r="L82" s="248"/>
    </row>
    <row r="83" spans="2:12" ht="12.75" customHeight="1" x14ac:dyDescent="0.2">
      <c r="B83" s="313" t="s">
        <v>95</v>
      </c>
      <c r="C83" s="314"/>
      <c r="D83" s="314"/>
      <c r="E83" s="314"/>
      <c r="F83" s="314"/>
      <c r="G83" s="314"/>
      <c r="H83" s="314"/>
      <c r="I83" s="314"/>
      <c r="J83" s="314"/>
      <c r="K83" s="314"/>
      <c r="L83" s="315"/>
    </row>
    <row r="84" spans="2:12" ht="11.25" customHeight="1" x14ac:dyDescent="0.2"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8"/>
    </row>
    <row r="85" spans="2:12" ht="3.75" customHeight="1" x14ac:dyDescent="0.2">
      <c r="B85" s="87"/>
      <c r="C85" s="87"/>
      <c r="D85" s="87"/>
      <c r="E85" s="87"/>
      <c r="F85" s="87"/>
      <c r="G85" s="87"/>
      <c r="H85" s="88"/>
      <c r="I85" s="88"/>
      <c r="J85" s="182"/>
      <c r="K85" s="182"/>
      <c r="L85" s="182"/>
    </row>
    <row r="86" spans="2:12" ht="13.5" customHeight="1" x14ac:dyDescent="0.2">
      <c r="B86" s="268"/>
      <c r="C86" s="269"/>
      <c r="D86" s="269"/>
      <c r="E86" s="180"/>
      <c r="F86" s="180"/>
      <c r="G86" s="58"/>
      <c r="H86" s="300" t="s">
        <v>96</v>
      </c>
      <c r="I86" s="301"/>
      <c r="J86" s="301"/>
      <c r="K86" s="301"/>
      <c r="L86" s="301"/>
    </row>
    <row r="87" spans="2:12" x14ac:dyDescent="0.2">
      <c r="B87" s="270"/>
      <c r="C87" s="271"/>
      <c r="D87" s="271"/>
      <c r="E87" s="302"/>
      <c r="F87" s="302"/>
      <c r="G87" s="303"/>
      <c r="H87" s="304" t="s">
        <v>5</v>
      </c>
      <c r="I87" s="305"/>
      <c r="J87" s="305"/>
      <c r="K87" s="305"/>
      <c r="L87" s="306"/>
    </row>
    <row r="88" spans="2:12" x14ac:dyDescent="0.2">
      <c r="B88" s="249" t="s">
        <v>97</v>
      </c>
      <c r="C88" s="250"/>
      <c r="D88" s="251"/>
      <c r="E88" s="252">
        <f>G79</f>
        <v>0.12</v>
      </c>
      <c r="F88" s="253"/>
      <c r="G88" s="254"/>
      <c r="H88" s="59" t="s">
        <v>19</v>
      </c>
      <c r="I88" s="266">
        <f>VLOOKUP(H87,AC5:AD9,2,FALSE)</f>
        <v>24</v>
      </c>
      <c r="J88" s="267"/>
      <c r="K88" s="189" t="s">
        <v>20</v>
      </c>
      <c r="L88" s="60">
        <f>E88*I88</f>
        <v>2.88</v>
      </c>
    </row>
    <row r="89" spans="2:12" x14ac:dyDescent="0.2">
      <c r="B89" s="268"/>
      <c r="C89" s="269"/>
      <c r="D89" s="269"/>
      <c r="E89" s="272"/>
      <c r="F89" s="272"/>
      <c r="G89" s="273"/>
      <c r="H89" s="274" t="s">
        <v>98</v>
      </c>
      <c r="I89" s="275"/>
      <c r="J89" s="275"/>
      <c r="K89" s="275"/>
      <c r="L89" s="276"/>
    </row>
    <row r="90" spans="2:12" x14ac:dyDescent="0.2">
      <c r="B90" s="270"/>
      <c r="C90" s="271"/>
      <c r="D90" s="271"/>
      <c r="E90" s="277"/>
      <c r="F90" s="277"/>
      <c r="G90" s="278"/>
      <c r="H90" s="279" t="s">
        <v>4</v>
      </c>
      <c r="I90" s="280"/>
      <c r="J90" s="280"/>
      <c r="K90" s="280"/>
      <c r="L90" s="281"/>
    </row>
    <row r="91" spans="2:12" x14ac:dyDescent="0.2">
      <c r="B91" s="249" t="s">
        <v>99</v>
      </c>
      <c r="C91" s="250"/>
      <c r="D91" s="251"/>
      <c r="E91" s="252">
        <f>L79</f>
        <v>0.60000000000000009</v>
      </c>
      <c r="F91" s="253"/>
      <c r="G91" s="254"/>
      <c r="H91" s="61" t="s">
        <v>19</v>
      </c>
      <c r="I91" s="255">
        <f>VLOOKUP(H90,Z5:AA17,2,FALSE)</f>
        <v>8.4000000000000005E-2</v>
      </c>
      <c r="J91" s="256"/>
      <c r="K91" s="189" t="s">
        <v>20</v>
      </c>
      <c r="L91" s="60">
        <f>E91*I91</f>
        <v>5.0400000000000007E-2</v>
      </c>
    </row>
    <row r="92" spans="2:12" ht="23.25" customHeight="1" x14ac:dyDescent="0.2">
      <c r="B92" s="211" t="s">
        <v>100</v>
      </c>
      <c r="C92" s="212"/>
      <c r="D92" s="212"/>
      <c r="E92" s="212"/>
      <c r="F92" s="212"/>
      <c r="G92" s="212"/>
      <c r="H92" s="212"/>
      <c r="I92" s="212"/>
      <c r="J92" s="212"/>
      <c r="K92" s="213"/>
      <c r="L92" s="5">
        <f>(L88+L91)</f>
        <v>2.9304000000000001</v>
      </c>
    </row>
    <row r="93" spans="2:12" ht="13.5" customHeight="1" x14ac:dyDescent="0.2">
      <c r="B93" s="257" t="s">
        <v>101</v>
      </c>
      <c r="C93" s="258"/>
      <c r="D93" s="258"/>
      <c r="E93" s="258"/>
      <c r="F93" s="258"/>
      <c r="G93" s="258"/>
      <c r="H93" s="260">
        <v>1.2</v>
      </c>
      <c r="I93" s="261"/>
      <c r="J93" s="262"/>
      <c r="K93" s="6" t="s">
        <v>20</v>
      </c>
      <c r="L93" s="62">
        <f>H93</f>
        <v>1.2</v>
      </c>
    </row>
    <row r="94" spans="2:12" ht="22.5" customHeight="1" x14ac:dyDescent="0.2">
      <c r="B94" s="198" t="s">
        <v>102</v>
      </c>
      <c r="C94" s="199"/>
      <c r="D94" s="199"/>
      <c r="E94" s="199"/>
      <c r="F94" s="199"/>
      <c r="G94" s="199"/>
      <c r="H94" s="199"/>
      <c r="I94" s="199"/>
      <c r="J94" s="199"/>
      <c r="K94" s="200"/>
      <c r="L94" s="63">
        <f>(L92*L93)</f>
        <v>3.5164800000000001</v>
      </c>
    </row>
    <row r="95" spans="2:12" ht="9.75" customHeight="1" x14ac:dyDescent="0.2">
      <c r="B95" s="7"/>
      <c r="C95" s="7"/>
      <c r="D95" s="7"/>
      <c r="E95" s="7"/>
      <c r="F95" s="7"/>
      <c r="G95" s="7"/>
      <c r="H95" s="7"/>
      <c r="I95" s="7"/>
      <c r="J95" s="7"/>
      <c r="K95" s="7"/>
      <c r="L95" s="64"/>
    </row>
    <row r="96" spans="2:12" ht="17.25" customHeight="1" x14ac:dyDescent="0.2">
      <c r="B96" s="201" t="s">
        <v>103</v>
      </c>
      <c r="C96" s="202"/>
      <c r="D96" s="202"/>
      <c r="E96" s="202"/>
      <c r="F96" s="202"/>
      <c r="G96" s="202"/>
      <c r="H96" s="204" t="str">
        <f>IF(L94&lt;=7,"BAT-1270 - 7AH Batteries",IF(L94&lt;=12,"BAT-12120 - 12AH Batteries",IF(L94&lt;=18,"BAT-12180 - 18AH Batteries",IF(L94&lt;=26,"BAT-12260 - 26AH Batteries",IF(L94&lt;=55,"BAT-12550 - 55AH Batteries",IF(L94&lt;=100,"BAT-121000 - 100AH Batteries","No recomendation for battery."))))))</f>
        <v>BAT-1270 - 7AH Batteries</v>
      </c>
      <c r="I96" s="205"/>
      <c r="J96" s="205"/>
      <c r="K96" s="205"/>
      <c r="L96" s="206"/>
    </row>
    <row r="97" spans="2:12" ht="10.5" customHeight="1" x14ac:dyDescent="0.2">
      <c r="B97" s="65"/>
      <c r="C97" s="65"/>
      <c r="D97" s="65"/>
      <c r="E97" s="65"/>
      <c r="F97" s="65"/>
      <c r="G97" s="65"/>
      <c r="H97" s="66"/>
      <c r="I97" s="67"/>
      <c r="J97" s="68"/>
      <c r="K97" s="7"/>
      <c r="L97" s="65"/>
    </row>
    <row r="98" spans="2:12" x14ac:dyDescent="0.2">
      <c r="B98" s="229" t="s">
        <v>104</v>
      </c>
      <c r="C98" s="230"/>
      <c r="D98" s="230"/>
      <c r="E98" s="230"/>
      <c r="F98" s="230"/>
      <c r="G98" s="230"/>
      <c r="H98" s="232"/>
      <c r="I98" s="233"/>
      <c r="J98" s="233"/>
      <c r="K98" s="233"/>
      <c r="L98" s="234"/>
    </row>
    <row r="99" spans="2:12" x14ac:dyDescent="0.2">
      <c r="B99" s="235" t="str">
        <f>IF(L94&lt;=18,"The batteries can be charged by the MS-9050UD Charger.",IF(L94&lt;=75,"The batteries will require a CHG-75 External Battery Charger.",IF(L94&lt;=120,"The batteries will require a CHG-120F External Battery Charger.","This system will require multiple External Battery Chargers.")))</f>
        <v>The batteries can be charged by the MS-9050UD Charger.</v>
      </c>
      <c r="C99" s="236"/>
      <c r="D99" s="236"/>
      <c r="E99" s="236"/>
      <c r="F99" s="236"/>
      <c r="G99" s="236"/>
      <c r="H99" s="236"/>
      <c r="I99" s="236"/>
      <c r="J99" s="236"/>
      <c r="K99" s="236"/>
      <c r="L99" s="237"/>
    </row>
    <row r="100" spans="2:12" x14ac:dyDescent="0.2">
      <c r="B100" s="235" t="str">
        <f>IF(ROUNDUP(L94,0)&lt;=18,"The batteries can be housed in the MS-9050UD Cabinet.",IF(ROUNDUP(L94,0)&lt;=26,"You will need a BB-26 Backbox for these batteries.",IF(ROUNDUP(L94,0)&lt;=55,"You will need a BB-55 Backbox for these batteries.","You will need multiple BB-55 Backboxes for these batteries.")))</f>
        <v>The batteries can be housed in the MS-9050UD Cabinet.</v>
      </c>
      <c r="C100" s="236"/>
      <c r="D100" s="236"/>
      <c r="E100" s="236"/>
      <c r="F100" s="236"/>
      <c r="G100" s="236"/>
      <c r="H100" s="236"/>
      <c r="I100" s="236"/>
      <c r="J100" s="236"/>
      <c r="K100" s="236"/>
      <c r="L100" s="237"/>
    </row>
    <row r="101" spans="2:12" x14ac:dyDescent="0.2">
      <c r="B101" s="8"/>
      <c r="C101" s="9"/>
      <c r="D101" s="9"/>
      <c r="E101" s="10"/>
      <c r="F101" s="11"/>
      <c r="G101" s="12"/>
      <c r="H101" s="69"/>
      <c r="I101" s="69"/>
      <c r="J101" s="69"/>
      <c r="K101" s="69"/>
      <c r="L101" s="69"/>
    </row>
    <row r="102" spans="2:12" x14ac:dyDescent="0.2">
      <c r="B102" s="370" t="s">
        <v>105</v>
      </c>
      <c r="C102" s="371"/>
      <c r="D102" s="371"/>
      <c r="E102" s="371"/>
      <c r="F102" s="371"/>
      <c r="G102" s="371"/>
      <c r="H102" s="238"/>
      <c r="I102" s="239"/>
      <c r="J102" s="239"/>
      <c r="K102" s="239"/>
      <c r="L102" s="240"/>
    </row>
    <row r="103" spans="2:12" x14ac:dyDescent="0.2">
      <c r="B103" s="226" t="str">
        <f>IF(J77="","NAC#1 current is within the limitations of the circuit.",IF(J77&gt;2.5,"**THE CURRENT FOR NAC#1 EXCEEDS THE MAX. OUTPUT OF THE CIRCUIT**","NAC#1 current is within the limitations of the circuit."))</f>
        <v>NAC#1 current is within the limitations of the circuit.</v>
      </c>
      <c r="C103" s="227"/>
      <c r="D103" s="227"/>
      <c r="E103" s="227"/>
      <c r="F103" s="227"/>
      <c r="G103" s="227"/>
      <c r="H103" s="227"/>
      <c r="I103" s="227"/>
      <c r="J103" s="227"/>
      <c r="K103" s="227"/>
      <c r="L103" s="228"/>
    </row>
    <row r="104" spans="2:12" x14ac:dyDescent="0.2">
      <c r="B104" s="226" t="str">
        <f>IF(J78="","NAC#2 current is within the limitations of the circuit.",IF(J78&gt;2.5,"**THE CURRENT FOR NAC#2 EXCEEDS THE MAX. OUTPUT OF THE CIRCUIT**","NAC#2 current is within the limitations of the circuit."))</f>
        <v>NAC#2 current is within the limitations of the circuit.</v>
      </c>
      <c r="C104" s="227"/>
      <c r="D104" s="227"/>
      <c r="E104" s="227"/>
      <c r="F104" s="227"/>
      <c r="G104" s="227"/>
      <c r="H104" s="227"/>
      <c r="I104" s="227"/>
      <c r="J104" s="227"/>
      <c r="K104" s="227"/>
      <c r="L104" s="228"/>
    </row>
    <row r="105" spans="2:12" x14ac:dyDescent="0.2">
      <c r="B105" s="241" t="s">
        <v>142</v>
      </c>
      <c r="C105" s="242"/>
      <c r="D105" s="242"/>
      <c r="E105" s="242"/>
      <c r="F105" s="242"/>
      <c r="G105" s="242"/>
      <c r="H105" s="242"/>
      <c r="I105" s="242"/>
      <c r="J105" s="242"/>
      <c r="K105" s="242"/>
      <c r="L105" s="243"/>
    </row>
    <row r="106" spans="2:12" x14ac:dyDescent="0.2">
      <c r="B106" s="244" t="str">
        <f>IF(L79&gt;2.7,"**TOTAL ALARM LOAD EXCEEDS PANEL LIMITATIONS OF 2.7Amps**","The required output current is within the panel's limitations")</f>
        <v>The required output current is within the panel's limitations</v>
      </c>
      <c r="C106" s="245"/>
      <c r="D106" s="245"/>
      <c r="E106" s="245"/>
      <c r="F106" s="245"/>
      <c r="G106" s="245"/>
      <c r="H106" s="245"/>
      <c r="I106" s="245"/>
      <c r="J106" s="245"/>
      <c r="K106" s="245"/>
      <c r="L106" s="246"/>
    </row>
    <row r="109" spans="2:12" ht="39" customHeight="1" x14ac:dyDescent="0.2">
      <c r="B109" s="70"/>
      <c r="C109" s="247" t="s">
        <v>143</v>
      </c>
      <c r="D109" s="247"/>
      <c r="E109" s="247"/>
      <c r="F109" s="247"/>
      <c r="G109" s="247"/>
      <c r="H109" s="247"/>
      <c r="I109" s="247"/>
      <c r="J109" s="247"/>
      <c r="K109" s="247"/>
      <c r="L109" s="248"/>
    </row>
    <row r="110" spans="2:12" ht="14.1" customHeight="1" x14ac:dyDescent="0.2">
      <c r="B110" s="223" t="s">
        <v>90</v>
      </c>
      <c r="C110" s="224"/>
      <c r="D110" s="224"/>
      <c r="E110" s="224"/>
      <c r="F110" s="224"/>
      <c r="G110" s="224"/>
      <c r="H110" s="224"/>
      <c r="I110" s="224"/>
      <c r="J110" s="224"/>
      <c r="K110" s="224"/>
      <c r="L110" s="225"/>
    </row>
    <row r="111" spans="2:12" ht="14.1" customHeight="1" x14ac:dyDescent="0.2">
      <c r="B111" s="89" t="s">
        <v>12</v>
      </c>
      <c r="C111" s="15" t="s">
        <v>13</v>
      </c>
      <c r="D111" s="217" t="s">
        <v>108</v>
      </c>
      <c r="E111" s="218"/>
      <c r="F111" s="219"/>
      <c r="G111" s="15" t="s">
        <v>15</v>
      </c>
      <c r="H111" s="15" t="s">
        <v>13</v>
      </c>
      <c r="I111" s="220" t="s">
        <v>109</v>
      </c>
      <c r="J111" s="221"/>
      <c r="K111" s="222"/>
      <c r="L111" s="16" t="s">
        <v>15</v>
      </c>
    </row>
    <row r="112" spans="2:12" ht="14.1" customHeight="1" x14ac:dyDescent="0.2">
      <c r="B112" s="97"/>
      <c r="C112" s="100">
        <v>0</v>
      </c>
      <c r="D112" s="42" t="s">
        <v>19</v>
      </c>
      <c r="E112" s="96">
        <v>0</v>
      </c>
      <c r="F112" s="42" t="s">
        <v>20</v>
      </c>
      <c r="G112" s="55" t="str">
        <f t="shared" ref="G112:G121" si="7">IF(C112&gt;0,PRODUCT(C112,E112),"")</f>
        <v/>
      </c>
      <c r="H112" s="71">
        <f t="shared" ref="H112:H121" si="8">C112</f>
        <v>0</v>
      </c>
      <c r="I112" s="42" t="s">
        <v>19</v>
      </c>
      <c r="J112" s="96">
        <v>0</v>
      </c>
      <c r="K112" s="42" t="s">
        <v>20</v>
      </c>
      <c r="L112" s="55" t="str">
        <f t="shared" ref="L112:L121" si="9">IF(H112&gt;0,PRODUCT(H112,J112),"")</f>
        <v/>
      </c>
    </row>
    <row r="113" spans="2:12" ht="14.1" customHeight="1" x14ac:dyDescent="0.2">
      <c r="B113" s="93"/>
      <c r="C113" s="83">
        <v>0</v>
      </c>
      <c r="D113" s="18" t="s">
        <v>19</v>
      </c>
      <c r="E113" s="94">
        <v>0</v>
      </c>
      <c r="F113" s="18" t="s">
        <v>20</v>
      </c>
      <c r="G113" s="20" t="str">
        <f t="shared" si="7"/>
        <v/>
      </c>
      <c r="H113" s="21">
        <f t="shared" si="8"/>
        <v>0</v>
      </c>
      <c r="I113" s="18" t="s">
        <v>19</v>
      </c>
      <c r="J113" s="94">
        <v>0</v>
      </c>
      <c r="K113" s="18" t="s">
        <v>20</v>
      </c>
      <c r="L113" s="20" t="str">
        <f t="shared" si="9"/>
        <v/>
      </c>
    </row>
    <row r="114" spans="2:12" ht="14.1" customHeight="1" x14ac:dyDescent="0.2">
      <c r="B114" s="93"/>
      <c r="C114" s="83">
        <v>0</v>
      </c>
      <c r="D114" s="18" t="s">
        <v>19</v>
      </c>
      <c r="E114" s="94">
        <v>0</v>
      </c>
      <c r="F114" s="18" t="s">
        <v>20</v>
      </c>
      <c r="G114" s="20" t="str">
        <f t="shared" si="7"/>
        <v/>
      </c>
      <c r="H114" s="21">
        <f t="shared" si="8"/>
        <v>0</v>
      </c>
      <c r="I114" s="18" t="s">
        <v>19</v>
      </c>
      <c r="J114" s="94">
        <v>0</v>
      </c>
      <c r="K114" s="18" t="s">
        <v>20</v>
      </c>
      <c r="L114" s="20" t="str">
        <f t="shared" si="9"/>
        <v/>
      </c>
    </row>
    <row r="115" spans="2:12" ht="14.1" customHeight="1" x14ac:dyDescent="0.2">
      <c r="B115" s="98"/>
      <c r="C115" s="85">
        <v>0</v>
      </c>
      <c r="D115" s="73" t="s">
        <v>19</v>
      </c>
      <c r="E115" s="101">
        <v>0</v>
      </c>
      <c r="F115" s="73" t="s">
        <v>20</v>
      </c>
      <c r="G115" s="48" t="str">
        <f t="shared" si="7"/>
        <v/>
      </c>
      <c r="H115" s="72">
        <f t="shared" si="8"/>
        <v>0</v>
      </c>
      <c r="I115" s="73" t="s">
        <v>19</v>
      </c>
      <c r="J115" s="101">
        <v>0</v>
      </c>
      <c r="K115" s="73" t="s">
        <v>20</v>
      </c>
      <c r="L115" s="48" t="str">
        <f t="shared" si="9"/>
        <v/>
      </c>
    </row>
    <row r="116" spans="2:12" ht="14.1" customHeight="1" x14ac:dyDescent="0.2">
      <c r="B116" s="99"/>
      <c r="C116" s="82">
        <v>0</v>
      </c>
      <c r="D116" s="23" t="s">
        <v>19</v>
      </c>
      <c r="E116" s="95">
        <v>0</v>
      </c>
      <c r="F116" s="23" t="s">
        <v>20</v>
      </c>
      <c r="G116" s="24" t="str">
        <f t="shared" si="7"/>
        <v/>
      </c>
      <c r="H116" s="25">
        <f t="shared" si="8"/>
        <v>0</v>
      </c>
      <c r="I116" s="23" t="s">
        <v>19</v>
      </c>
      <c r="J116" s="95">
        <v>0</v>
      </c>
      <c r="K116" s="23" t="s">
        <v>20</v>
      </c>
      <c r="L116" s="24" t="str">
        <f t="shared" si="9"/>
        <v/>
      </c>
    </row>
    <row r="117" spans="2:12" ht="14.1" customHeight="1" x14ac:dyDescent="0.2">
      <c r="B117" s="99"/>
      <c r="C117" s="82">
        <v>0</v>
      </c>
      <c r="D117" s="23" t="s">
        <v>19</v>
      </c>
      <c r="E117" s="95">
        <v>0</v>
      </c>
      <c r="F117" s="23" t="s">
        <v>20</v>
      </c>
      <c r="G117" s="24" t="str">
        <f t="shared" si="7"/>
        <v/>
      </c>
      <c r="H117" s="25">
        <f t="shared" si="8"/>
        <v>0</v>
      </c>
      <c r="I117" s="23" t="s">
        <v>19</v>
      </c>
      <c r="J117" s="95">
        <v>0</v>
      </c>
      <c r="K117" s="23" t="s">
        <v>20</v>
      </c>
      <c r="L117" s="24" t="str">
        <f t="shared" si="9"/>
        <v/>
      </c>
    </row>
    <row r="118" spans="2:12" ht="14.1" customHeight="1" x14ac:dyDescent="0.2">
      <c r="B118" s="97"/>
      <c r="C118" s="100">
        <v>0</v>
      </c>
      <c r="D118" s="42" t="s">
        <v>19</v>
      </c>
      <c r="E118" s="96">
        <v>0</v>
      </c>
      <c r="F118" s="42" t="s">
        <v>20</v>
      </c>
      <c r="G118" s="55" t="str">
        <f t="shared" si="7"/>
        <v/>
      </c>
      <c r="H118" s="71">
        <f t="shared" si="8"/>
        <v>0</v>
      </c>
      <c r="I118" s="42" t="s">
        <v>19</v>
      </c>
      <c r="J118" s="96">
        <v>0</v>
      </c>
      <c r="K118" s="42" t="s">
        <v>20</v>
      </c>
      <c r="L118" s="55" t="str">
        <f t="shared" si="9"/>
        <v/>
      </c>
    </row>
    <row r="119" spans="2:12" ht="14.1" customHeight="1" x14ac:dyDescent="0.2">
      <c r="B119" s="93"/>
      <c r="C119" s="83">
        <v>0</v>
      </c>
      <c r="D119" s="18" t="s">
        <v>19</v>
      </c>
      <c r="E119" s="94">
        <v>0</v>
      </c>
      <c r="F119" s="18" t="s">
        <v>20</v>
      </c>
      <c r="G119" s="20" t="str">
        <f t="shared" si="7"/>
        <v/>
      </c>
      <c r="H119" s="21">
        <f t="shared" si="8"/>
        <v>0</v>
      </c>
      <c r="I119" s="18" t="s">
        <v>19</v>
      </c>
      <c r="J119" s="94">
        <v>0</v>
      </c>
      <c r="K119" s="18" t="s">
        <v>20</v>
      </c>
      <c r="L119" s="20" t="str">
        <f t="shared" si="9"/>
        <v/>
      </c>
    </row>
    <row r="120" spans="2:12" ht="14.1" customHeight="1" x14ac:dyDescent="0.2">
      <c r="B120" s="93"/>
      <c r="C120" s="83">
        <v>0</v>
      </c>
      <c r="D120" s="18" t="s">
        <v>19</v>
      </c>
      <c r="E120" s="94">
        <v>0</v>
      </c>
      <c r="F120" s="18" t="s">
        <v>20</v>
      </c>
      <c r="G120" s="20" t="str">
        <f t="shared" si="7"/>
        <v/>
      </c>
      <c r="H120" s="21">
        <f t="shared" si="8"/>
        <v>0</v>
      </c>
      <c r="I120" s="18" t="s">
        <v>19</v>
      </c>
      <c r="J120" s="94">
        <v>0</v>
      </c>
      <c r="K120" s="18" t="s">
        <v>20</v>
      </c>
      <c r="L120" s="20" t="str">
        <f t="shared" si="9"/>
        <v/>
      </c>
    </row>
    <row r="121" spans="2:12" ht="14.1" customHeight="1" x14ac:dyDescent="0.2">
      <c r="B121" s="98"/>
      <c r="C121" s="85">
        <v>0</v>
      </c>
      <c r="D121" s="73" t="s">
        <v>19</v>
      </c>
      <c r="E121" s="101">
        <v>0</v>
      </c>
      <c r="F121" s="73" t="s">
        <v>20</v>
      </c>
      <c r="G121" s="48" t="str">
        <f t="shared" si="7"/>
        <v/>
      </c>
      <c r="H121" s="72">
        <f t="shared" si="8"/>
        <v>0</v>
      </c>
      <c r="I121" s="73" t="s">
        <v>19</v>
      </c>
      <c r="J121" s="101">
        <v>0</v>
      </c>
      <c r="K121" s="74" t="s">
        <v>20</v>
      </c>
      <c r="L121" s="75" t="str">
        <f t="shared" si="9"/>
        <v/>
      </c>
    </row>
    <row r="122" spans="2:12" ht="14.1" customHeight="1" x14ac:dyDescent="0.2">
      <c r="B122" s="208" t="s">
        <v>93</v>
      </c>
      <c r="C122" s="212"/>
      <c r="D122" s="212"/>
      <c r="E122" s="212"/>
      <c r="F122" s="212"/>
      <c r="G122" s="1">
        <f>SUM(G112:G121)</f>
        <v>0</v>
      </c>
      <c r="H122" s="211" t="s">
        <v>114</v>
      </c>
      <c r="I122" s="212"/>
      <c r="J122" s="212"/>
      <c r="K122" s="213"/>
      <c r="L122" s="1">
        <f>SUM(L112:L121)</f>
        <v>0</v>
      </c>
    </row>
    <row r="124" spans="2:12" ht="14.1" customHeight="1" x14ac:dyDescent="0.2">
      <c r="B124" s="223" t="s">
        <v>91</v>
      </c>
      <c r="C124" s="224"/>
      <c r="D124" s="224"/>
      <c r="E124" s="224"/>
      <c r="F124" s="224"/>
      <c r="G124" s="224"/>
      <c r="H124" s="224"/>
      <c r="I124" s="224"/>
      <c r="J124" s="224"/>
      <c r="K124" s="224"/>
      <c r="L124" s="225"/>
    </row>
    <row r="125" spans="2:12" ht="14.1" customHeight="1" x14ac:dyDescent="0.2">
      <c r="B125" s="89" t="s">
        <v>12</v>
      </c>
      <c r="C125" s="15" t="s">
        <v>13</v>
      </c>
      <c r="D125" s="217" t="s">
        <v>108</v>
      </c>
      <c r="E125" s="218"/>
      <c r="F125" s="219"/>
      <c r="G125" s="15" t="s">
        <v>15</v>
      </c>
      <c r="H125" s="15" t="s">
        <v>13</v>
      </c>
      <c r="I125" s="220" t="s">
        <v>109</v>
      </c>
      <c r="J125" s="221"/>
      <c r="K125" s="222"/>
      <c r="L125" s="16" t="s">
        <v>15</v>
      </c>
    </row>
    <row r="126" spans="2:12" ht="14.1" customHeight="1" x14ac:dyDescent="0.2">
      <c r="B126" s="97"/>
      <c r="C126" s="100">
        <v>0</v>
      </c>
      <c r="D126" s="42" t="s">
        <v>19</v>
      </c>
      <c r="E126" s="96">
        <v>0</v>
      </c>
      <c r="F126" s="42" t="s">
        <v>20</v>
      </c>
      <c r="G126" s="55" t="str">
        <f t="shared" ref="G126:G135" si="10">IF(C126&gt;0,PRODUCT(C126,E126),"")</f>
        <v/>
      </c>
      <c r="H126" s="71">
        <f t="shared" ref="H126:H135" si="11">C126</f>
        <v>0</v>
      </c>
      <c r="I126" s="42" t="s">
        <v>19</v>
      </c>
      <c r="J126" s="96">
        <v>0</v>
      </c>
      <c r="K126" s="42" t="s">
        <v>20</v>
      </c>
      <c r="L126" s="55" t="str">
        <f t="shared" ref="L126:L135" si="12">IF(H126&gt;0,PRODUCT(H126,J126),"")</f>
        <v/>
      </c>
    </row>
    <row r="127" spans="2:12" ht="14.1" customHeight="1" x14ac:dyDescent="0.2">
      <c r="B127" s="93"/>
      <c r="C127" s="83">
        <v>0</v>
      </c>
      <c r="D127" s="18" t="s">
        <v>19</v>
      </c>
      <c r="E127" s="94">
        <v>0</v>
      </c>
      <c r="F127" s="18" t="s">
        <v>20</v>
      </c>
      <c r="G127" s="20" t="str">
        <f t="shared" si="10"/>
        <v/>
      </c>
      <c r="H127" s="21">
        <f t="shared" si="11"/>
        <v>0</v>
      </c>
      <c r="I127" s="18" t="s">
        <v>19</v>
      </c>
      <c r="J127" s="94">
        <v>0</v>
      </c>
      <c r="K127" s="18" t="s">
        <v>20</v>
      </c>
      <c r="L127" s="20" t="str">
        <f t="shared" si="12"/>
        <v/>
      </c>
    </row>
    <row r="128" spans="2:12" ht="14.1" customHeight="1" x14ac:dyDescent="0.2">
      <c r="B128" s="93"/>
      <c r="C128" s="83">
        <v>0</v>
      </c>
      <c r="D128" s="18" t="s">
        <v>19</v>
      </c>
      <c r="E128" s="94">
        <v>0</v>
      </c>
      <c r="F128" s="18" t="s">
        <v>20</v>
      </c>
      <c r="G128" s="20" t="str">
        <f t="shared" si="10"/>
        <v/>
      </c>
      <c r="H128" s="21">
        <f t="shared" si="11"/>
        <v>0</v>
      </c>
      <c r="I128" s="18" t="s">
        <v>19</v>
      </c>
      <c r="J128" s="94">
        <v>0</v>
      </c>
      <c r="K128" s="18" t="s">
        <v>20</v>
      </c>
      <c r="L128" s="20" t="str">
        <f t="shared" si="12"/>
        <v/>
      </c>
    </row>
    <row r="129" spans="2:12" ht="14.1" customHeight="1" x14ac:dyDescent="0.2">
      <c r="B129" s="98"/>
      <c r="C129" s="85">
        <v>0</v>
      </c>
      <c r="D129" s="73" t="s">
        <v>19</v>
      </c>
      <c r="E129" s="101">
        <v>0</v>
      </c>
      <c r="F129" s="73" t="s">
        <v>20</v>
      </c>
      <c r="G129" s="48" t="str">
        <f t="shared" si="10"/>
        <v/>
      </c>
      <c r="H129" s="72">
        <f t="shared" si="11"/>
        <v>0</v>
      </c>
      <c r="I129" s="73" t="s">
        <v>19</v>
      </c>
      <c r="J129" s="101">
        <v>0</v>
      </c>
      <c r="K129" s="73" t="s">
        <v>20</v>
      </c>
      <c r="L129" s="48" t="str">
        <f t="shared" si="12"/>
        <v/>
      </c>
    </row>
    <row r="130" spans="2:12" ht="14.1" customHeight="1" x14ac:dyDescent="0.2">
      <c r="B130" s="99"/>
      <c r="C130" s="82">
        <v>0</v>
      </c>
      <c r="D130" s="23" t="s">
        <v>19</v>
      </c>
      <c r="E130" s="95">
        <v>0</v>
      </c>
      <c r="F130" s="23" t="s">
        <v>20</v>
      </c>
      <c r="G130" s="24" t="str">
        <f t="shared" si="10"/>
        <v/>
      </c>
      <c r="H130" s="25">
        <f t="shared" si="11"/>
        <v>0</v>
      </c>
      <c r="I130" s="23" t="s">
        <v>19</v>
      </c>
      <c r="J130" s="95">
        <v>0</v>
      </c>
      <c r="K130" s="23" t="s">
        <v>20</v>
      </c>
      <c r="L130" s="24" t="str">
        <f t="shared" si="12"/>
        <v/>
      </c>
    </row>
    <row r="131" spans="2:12" ht="14.1" customHeight="1" x14ac:dyDescent="0.2">
      <c r="B131" s="99"/>
      <c r="C131" s="82">
        <v>0</v>
      </c>
      <c r="D131" s="23" t="s">
        <v>19</v>
      </c>
      <c r="E131" s="95">
        <v>0</v>
      </c>
      <c r="F131" s="23" t="s">
        <v>20</v>
      </c>
      <c r="G131" s="24" t="str">
        <f t="shared" si="10"/>
        <v/>
      </c>
      <c r="H131" s="25">
        <f t="shared" si="11"/>
        <v>0</v>
      </c>
      <c r="I131" s="23" t="s">
        <v>19</v>
      </c>
      <c r="J131" s="95">
        <v>0</v>
      </c>
      <c r="K131" s="23" t="s">
        <v>20</v>
      </c>
      <c r="L131" s="24" t="str">
        <f t="shared" si="12"/>
        <v/>
      </c>
    </row>
    <row r="132" spans="2:12" ht="14.1" customHeight="1" x14ac:dyDescent="0.2">
      <c r="B132" s="97"/>
      <c r="C132" s="100">
        <v>0</v>
      </c>
      <c r="D132" s="42" t="s">
        <v>19</v>
      </c>
      <c r="E132" s="96">
        <v>0</v>
      </c>
      <c r="F132" s="42" t="s">
        <v>20</v>
      </c>
      <c r="G132" s="55" t="str">
        <f t="shared" si="10"/>
        <v/>
      </c>
      <c r="H132" s="71">
        <f t="shared" si="11"/>
        <v>0</v>
      </c>
      <c r="I132" s="42" t="s">
        <v>19</v>
      </c>
      <c r="J132" s="96">
        <v>0</v>
      </c>
      <c r="K132" s="42" t="s">
        <v>20</v>
      </c>
      <c r="L132" s="55" t="str">
        <f t="shared" si="12"/>
        <v/>
      </c>
    </row>
    <row r="133" spans="2:12" ht="14.1" customHeight="1" x14ac:dyDescent="0.2">
      <c r="B133" s="93"/>
      <c r="C133" s="83">
        <v>0</v>
      </c>
      <c r="D133" s="18" t="s">
        <v>19</v>
      </c>
      <c r="E133" s="94">
        <v>0</v>
      </c>
      <c r="F133" s="18" t="s">
        <v>20</v>
      </c>
      <c r="G133" s="20" t="str">
        <f t="shared" si="10"/>
        <v/>
      </c>
      <c r="H133" s="21">
        <f t="shared" si="11"/>
        <v>0</v>
      </c>
      <c r="I133" s="18" t="s">
        <v>19</v>
      </c>
      <c r="J133" s="94">
        <v>0</v>
      </c>
      <c r="K133" s="18" t="s">
        <v>20</v>
      </c>
      <c r="L133" s="20" t="str">
        <f t="shared" si="12"/>
        <v/>
      </c>
    </row>
    <row r="134" spans="2:12" ht="14.1" customHeight="1" x14ac:dyDescent="0.2">
      <c r="B134" s="93"/>
      <c r="C134" s="83">
        <v>0</v>
      </c>
      <c r="D134" s="18" t="s">
        <v>19</v>
      </c>
      <c r="E134" s="94">
        <v>0</v>
      </c>
      <c r="F134" s="18" t="s">
        <v>20</v>
      </c>
      <c r="G134" s="20" t="str">
        <f t="shared" si="10"/>
        <v/>
      </c>
      <c r="H134" s="21">
        <f t="shared" si="11"/>
        <v>0</v>
      </c>
      <c r="I134" s="18" t="s">
        <v>19</v>
      </c>
      <c r="J134" s="94">
        <v>0</v>
      </c>
      <c r="K134" s="18" t="s">
        <v>20</v>
      </c>
      <c r="L134" s="20" t="str">
        <f t="shared" si="12"/>
        <v/>
      </c>
    </row>
    <row r="135" spans="2:12" ht="14.1" customHeight="1" x14ac:dyDescent="0.2">
      <c r="B135" s="98"/>
      <c r="C135" s="85">
        <v>0</v>
      </c>
      <c r="D135" s="73" t="s">
        <v>19</v>
      </c>
      <c r="E135" s="101">
        <v>0</v>
      </c>
      <c r="F135" s="73" t="s">
        <v>20</v>
      </c>
      <c r="G135" s="48" t="str">
        <f t="shared" si="10"/>
        <v/>
      </c>
      <c r="H135" s="72">
        <f t="shared" si="11"/>
        <v>0</v>
      </c>
      <c r="I135" s="73" t="s">
        <v>19</v>
      </c>
      <c r="J135" s="101">
        <v>0</v>
      </c>
      <c r="K135" s="74" t="s">
        <v>20</v>
      </c>
      <c r="L135" s="75" t="str">
        <f t="shared" si="12"/>
        <v/>
      </c>
    </row>
    <row r="136" spans="2:12" ht="14.1" customHeight="1" x14ac:dyDescent="0.2">
      <c r="B136" s="208" t="s">
        <v>93</v>
      </c>
      <c r="C136" s="212"/>
      <c r="D136" s="212"/>
      <c r="E136" s="212"/>
      <c r="F136" s="212"/>
      <c r="G136" s="1">
        <f>SUM(G126:G135)</f>
        <v>0</v>
      </c>
      <c r="H136" s="211" t="s">
        <v>114</v>
      </c>
      <c r="I136" s="212"/>
      <c r="J136" s="212"/>
      <c r="K136" s="213"/>
      <c r="L136" s="1">
        <f>SUM(L126:L135)</f>
        <v>0</v>
      </c>
    </row>
  </sheetData>
  <mergeCells count="60">
    <mergeCell ref="B1:L1"/>
    <mergeCell ref="B2:L2"/>
    <mergeCell ref="B86:D87"/>
    <mergeCell ref="H86:L86"/>
    <mergeCell ref="E87:G87"/>
    <mergeCell ref="H87:L87"/>
    <mergeCell ref="B23:L23"/>
    <mergeCell ref="C60:K60"/>
    <mergeCell ref="B79:F79"/>
    <mergeCell ref="H79:K79"/>
    <mergeCell ref="C82:L82"/>
    <mergeCell ref="B83:L84"/>
    <mergeCell ref="C4:L4"/>
    <mergeCell ref="B5:L6"/>
    <mergeCell ref="C7:G7"/>
    <mergeCell ref="H7:L7"/>
    <mergeCell ref="B88:D88"/>
    <mergeCell ref="E88:G88"/>
    <mergeCell ref="I88:J88"/>
    <mergeCell ref="B89:D90"/>
    <mergeCell ref="E89:G89"/>
    <mergeCell ref="H89:L89"/>
    <mergeCell ref="E90:G90"/>
    <mergeCell ref="H90:L90"/>
    <mergeCell ref="B106:L106"/>
    <mergeCell ref="C109:L109"/>
    <mergeCell ref="B91:D91"/>
    <mergeCell ref="E91:G91"/>
    <mergeCell ref="I91:J91"/>
    <mergeCell ref="B92:K92"/>
    <mergeCell ref="B93:G93"/>
    <mergeCell ref="H93:J93"/>
    <mergeCell ref="H98:L98"/>
    <mergeCell ref="B99:L99"/>
    <mergeCell ref="B100:L100"/>
    <mergeCell ref="B102:G102"/>
    <mergeCell ref="H102:L102"/>
    <mergeCell ref="B94:K94"/>
    <mergeCell ref="B96:G96"/>
    <mergeCell ref="H96:L96"/>
    <mergeCell ref="O66:O72"/>
    <mergeCell ref="B136:F136"/>
    <mergeCell ref="H136:K136"/>
    <mergeCell ref="D111:F111"/>
    <mergeCell ref="I111:K111"/>
    <mergeCell ref="B122:F122"/>
    <mergeCell ref="H122:K122"/>
    <mergeCell ref="B124:L124"/>
    <mergeCell ref="D125:F125"/>
    <mergeCell ref="I125:K125"/>
    <mergeCell ref="B103:L103"/>
    <mergeCell ref="B110:L110"/>
    <mergeCell ref="B98:G98"/>
    <mergeCell ref="B104:L104"/>
    <mergeCell ref="B105:L105"/>
    <mergeCell ref="B14:L14"/>
    <mergeCell ref="B61:L61"/>
    <mergeCell ref="B63:L63"/>
    <mergeCell ref="B70:L70"/>
    <mergeCell ref="B76:L76"/>
  </mergeCells>
  <conditionalFormatting sqref="B99:L99">
    <cfRule type="cellIs" dxfId="32" priority="6" stopIfTrue="1" operator="equal">
      <formula>"The batteries can be charged by the MS-9050UD Charger."</formula>
    </cfRule>
  </conditionalFormatting>
  <conditionalFormatting sqref="B100:L100">
    <cfRule type="cellIs" dxfId="31" priority="5" stopIfTrue="1" operator="equal">
      <formula>"The batteries can be housed in the MS-9050UD Cabinet."</formula>
    </cfRule>
  </conditionalFormatting>
  <conditionalFormatting sqref="B103">
    <cfRule type="cellIs" dxfId="30" priority="4" stopIfTrue="1" operator="equal">
      <formula>"**THE CURRENT FOR NAC#1 EXCEEDS THE MAX. OUTPUT OF THE CIRCUIT**"</formula>
    </cfRule>
  </conditionalFormatting>
  <conditionalFormatting sqref="B104">
    <cfRule type="cellIs" dxfId="29" priority="3" stopIfTrue="1" operator="equal">
      <formula>"**THE CURRENT FOR NAC#2 EXCEEDS THE MAX. OUTPUT OF THE CIRCUIT**"</formula>
    </cfRule>
  </conditionalFormatting>
  <conditionalFormatting sqref="B106">
    <cfRule type="cellIs" dxfId="28" priority="2" stopIfTrue="1" operator="equal">
      <formula>"**TOTAL ALARM LOAD EXCEEDS PANEL LIMITATIONS OF 2.7Amps**"</formula>
    </cfRule>
  </conditionalFormatting>
  <conditionalFormatting sqref="B103">
    <cfRule type="cellIs" dxfId="27" priority="1" stopIfTrue="1" operator="equal">
      <formula>"**THE CURRENT FOR NAC#2 EXCEEDS THE MAX. OUTPUT OF THE CIRCUIT**"</formula>
    </cfRule>
  </conditionalFormatting>
  <dataValidations count="6">
    <dataValidation allowBlank="1" showInputMessage="1" showErrorMessage="1" prompt="Use Circuit Detail Worksheet below to configure NAC/Output circuits." sqref="E77:E78 J77:J78" xr:uid="{00000000-0002-0000-0200-000000000000}"/>
    <dataValidation type="list" allowBlank="1" showInputMessage="1" showErrorMessage="1" sqref="C15" xr:uid="{00000000-0002-0000-0200-000001000000}">
      <formula1>"0,1"</formula1>
    </dataValidation>
    <dataValidation type="whole" operator="greaterThanOrEqual" allowBlank="1" showInputMessage="1" showErrorMessage="1" sqref="C24:C25 C39:C41" xr:uid="{00000000-0002-0000-0200-000002000000}">
      <formula1>0</formula1>
    </dataValidation>
    <dataValidation type="list" allowBlank="1" showInputMessage="1" showErrorMessage="1" sqref="H93:J93" xr:uid="{00000000-0002-0000-0200-000003000000}">
      <formula1>"1.2,1.3,1.4,1.5,1.6,1.8,2.5"</formula1>
    </dataValidation>
    <dataValidation type="list" allowBlank="1" showInputMessage="1" showErrorMessage="1" sqref="H87" xr:uid="{00000000-0002-0000-0200-000004000000}">
      <formula1>$AC$5:$AC$9</formula1>
    </dataValidation>
    <dataValidation type="list" allowBlank="1" showInputMessage="1" showErrorMessage="1" sqref="H90" xr:uid="{00000000-0002-0000-0200-000005000000}">
      <formula1>$Z$5:$Z$17</formula1>
    </dataValidation>
  </dataValidations>
  <pageMargins left="0.75" right="0.75" top="0.5" bottom="0.75" header="0.5" footer="0.5"/>
  <pageSetup scale="97" fitToHeight="2" orientation="portrait" r:id="rId1"/>
  <headerFooter alignWithMargins="0">
    <oddFooter>&amp;LFire-Lite Alarms&amp;CPage &amp;P&amp;R&amp;D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87"/>
  <sheetViews>
    <sheetView showGridLines="0" zoomScaleNormal="100" workbookViewId="0"/>
  </sheetViews>
  <sheetFormatPr defaultRowHeight="12.75" x14ac:dyDescent="0.2"/>
  <cols>
    <col min="1" max="1" width="2.7109375" style="4" customWidth="1"/>
    <col min="2" max="2" width="23" style="4" customWidth="1"/>
    <col min="3" max="3" width="6.140625" style="4" customWidth="1"/>
    <col min="4" max="4" width="2" style="4" customWidth="1"/>
    <col min="5" max="5" width="12.28515625" style="4" customWidth="1"/>
    <col min="6" max="6" width="2.140625" style="4" customWidth="1"/>
    <col min="7" max="7" width="11.5703125" style="4" customWidth="1"/>
    <col min="8" max="8" width="6.7109375" style="4" customWidth="1"/>
    <col min="9" max="9" width="1.7109375" style="4" customWidth="1"/>
    <col min="10" max="10" width="12.28515625" style="4" customWidth="1"/>
    <col min="11" max="11" width="2" style="4" customWidth="1"/>
    <col min="12" max="12" width="12.140625" style="4" customWidth="1"/>
    <col min="13" max="13" width="4.140625" style="4" customWidth="1"/>
    <col min="14" max="14" width="14.5703125" style="4" customWidth="1"/>
    <col min="15" max="26" width="9.140625" style="4"/>
    <col min="27" max="27" width="10.140625" style="4" hidden="1" customWidth="1"/>
    <col min="28" max="31" width="0" style="4" hidden="1" customWidth="1"/>
    <col min="32" max="16384" width="9.140625" style="4"/>
  </cols>
  <sheetData>
    <row r="1" spans="2:31" x14ac:dyDescent="0.2">
      <c r="B1" s="345" t="s">
        <v>0</v>
      </c>
      <c r="C1" s="346"/>
      <c r="D1" s="346"/>
      <c r="E1" s="346"/>
      <c r="F1" s="346"/>
      <c r="G1" s="346"/>
      <c r="H1" s="346"/>
      <c r="I1" s="346"/>
      <c r="J1" s="346"/>
      <c r="K1" s="346"/>
      <c r="L1" s="347"/>
      <c r="N1" s="102" t="s">
        <v>133</v>
      </c>
    </row>
    <row r="2" spans="2:31" x14ac:dyDescent="0.2">
      <c r="B2" s="348" t="s">
        <v>117</v>
      </c>
      <c r="C2" s="349"/>
      <c r="D2" s="349"/>
      <c r="E2" s="349"/>
      <c r="F2" s="349"/>
      <c r="G2" s="349"/>
      <c r="H2" s="349"/>
      <c r="I2" s="349"/>
      <c r="J2" s="349"/>
      <c r="K2" s="349"/>
      <c r="L2" s="350"/>
    </row>
    <row r="3" spans="2:31" ht="10.5" customHeight="1" x14ac:dyDescent="0.2"/>
    <row r="4" spans="2:31" ht="37.5" customHeight="1" x14ac:dyDescent="0.25">
      <c r="B4" s="13"/>
      <c r="C4" s="355" t="s">
        <v>144</v>
      </c>
      <c r="D4" s="355"/>
      <c r="E4" s="355"/>
      <c r="F4" s="355"/>
      <c r="G4" s="355"/>
      <c r="H4" s="355"/>
      <c r="I4" s="355"/>
      <c r="J4" s="355"/>
      <c r="K4" s="355"/>
      <c r="L4" s="356"/>
    </row>
    <row r="5" spans="2:31" ht="12.75" customHeight="1" x14ac:dyDescent="0.2">
      <c r="B5" s="319" t="s">
        <v>3</v>
      </c>
      <c r="C5" s="365"/>
      <c r="D5" s="365"/>
      <c r="E5" s="365"/>
      <c r="F5" s="365"/>
      <c r="G5" s="365"/>
      <c r="H5" s="366"/>
      <c r="I5" s="366"/>
      <c r="J5" s="366"/>
      <c r="K5" s="366"/>
      <c r="L5" s="367"/>
      <c r="AA5" s="4" t="s">
        <v>4</v>
      </c>
      <c r="AB5" s="4">
        <v>8.4000000000000005E-2</v>
      </c>
      <c r="AD5" s="4" t="s">
        <v>5</v>
      </c>
      <c r="AE5" s="4">
        <v>24</v>
      </c>
    </row>
    <row r="6" spans="2:31" ht="12.75" customHeight="1" x14ac:dyDescent="0.2">
      <c r="B6" s="322"/>
      <c r="C6" s="323"/>
      <c r="D6" s="323"/>
      <c r="E6" s="323"/>
      <c r="F6" s="323"/>
      <c r="G6" s="323"/>
      <c r="H6" s="368"/>
      <c r="I6" s="368"/>
      <c r="J6" s="368"/>
      <c r="K6" s="368"/>
      <c r="L6" s="369"/>
      <c r="AA6" s="4" t="s">
        <v>6</v>
      </c>
      <c r="AB6" s="4">
        <v>0.16700000000000001</v>
      </c>
      <c r="AD6" s="4" t="s">
        <v>7</v>
      </c>
      <c r="AE6" s="4">
        <v>48</v>
      </c>
    </row>
    <row r="7" spans="2:31" ht="12" customHeight="1" x14ac:dyDescent="0.2">
      <c r="B7" s="14"/>
      <c r="C7" s="325" t="s">
        <v>8</v>
      </c>
      <c r="D7" s="325"/>
      <c r="E7" s="325"/>
      <c r="F7" s="325"/>
      <c r="G7" s="325"/>
      <c r="H7" s="325" t="s">
        <v>9</v>
      </c>
      <c r="I7" s="325"/>
      <c r="J7" s="325"/>
      <c r="K7" s="325"/>
      <c r="L7" s="354"/>
      <c r="AA7" s="4" t="s">
        <v>10</v>
      </c>
      <c r="AB7" s="4">
        <v>0.25</v>
      </c>
      <c r="AD7" s="4" t="s">
        <v>11</v>
      </c>
      <c r="AE7" s="4">
        <v>60</v>
      </c>
    </row>
    <row r="8" spans="2:31" ht="12" customHeight="1" x14ac:dyDescent="0.2">
      <c r="B8" s="105" t="s">
        <v>119</v>
      </c>
      <c r="C8" s="15" t="s">
        <v>13</v>
      </c>
      <c r="D8" s="217" t="s">
        <v>14</v>
      </c>
      <c r="E8" s="218"/>
      <c r="F8" s="219"/>
      <c r="G8" s="15" t="s">
        <v>15</v>
      </c>
      <c r="H8" s="15" t="s">
        <v>13</v>
      </c>
      <c r="I8" s="220" t="s">
        <v>14</v>
      </c>
      <c r="J8" s="221"/>
      <c r="K8" s="222"/>
      <c r="L8" s="16" t="s">
        <v>15</v>
      </c>
      <c r="AA8" s="4" t="s">
        <v>16</v>
      </c>
      <c r="AB8" s="4">
        <v>0.33400000000000002</v>
      </c>
      <c r="AD8" s="4" t="s">
        <v>17</v>
      </c>
      <c r="AE8" s="4">
        <v>72</v>
      </c>
    </row>
    <row r="9" spans="2:31" ht="12" customHeight="1" x14ac:dyDescent="0.2">
      <c r="B9" s="17" t="s">
        <v>18</v>
      </c>
      <c r="C9" s="18">
        <v>1</v>
      </c>
      <c r="D9" s="18" t="s">
        <v>19</v>
      </c>
      <c r="E9" s="19">
        <v>0.14499999999999999</v>
      </c>
      <c r="F9" s="18" t="s">
        <v>20</v>
      </c>
      <c r="G9" s="20">
        <f t="shared" ref="G9:G14" si="0">IF(C9&gt;0,PRODUCT(C9,E9),"")</f>
        <v>0.14499999999999999</v>
      </c>
      <c r="H9" s="18">
        <f t="shared" ref="H9:H14" si="1">C9</f>
        <v>1</v>
      </c>
      <c r="I9" s="18" t="s">
        <v>19</v>
      </c>
      <c r="J9" s="19">
        <v>0.27500000000000002</v>
      </c>
      <c r="K9" s="18" t="s">
        <v>20</v>
      </c>
      <c r="L9" s="20">
        <f t="shared" ref="L9:L14" si="2">IF(H9&gt;0,PRODUCT(H9,J9),"")</f>
        <v>0.27500000000000002</v>
      </c>
      <c r="AA9" s="4" t="s">
        <v>21</v>
      </c>
      <c r="AB9" s="4">
        <v>0.41699999999999998</v>
      </c>
      <c r="AD9" s="4" t="s">
        <v>22</v>
      </c>
      <c r="AE9" s="4">
        <v>90</v>
      </c>
    </row>
    <row r="10" spans="2:31" ht="12.75" customHeight="1" x14ac:dyDescent="0.2">
      <c r="B10" s="17" t="s">
        <v>145</v>
      </c>
      <c r="C10" s="78">
        <v>0</v>
      </c>
      <c r="D10" s="18" t="s">
        <v>19</v>
      </c>
      <c r="E10" s="19">
        <v>0</v>
      </c>
      <c r="F10" s="18" t="s">
        <v>20</v>
      </c>
      <c r="G10" s="20" t="str">
        <f t="shared" si="0"/>
        <v/>
      </c>
      <c r="H10" s="18">
        <f t="shared" si="1"/>
        <v>0</v>
      </c>
      <c r="I10" s="18" t="s">
        <v>19</v>
      </c>
      <c r="J10" s="19">
        <v>0</v>
      </c>
      <c r="K10" s="18" t="s">
        <v>20</v>
      </c>
      <c r="L10" s="20" t="str">
        <f t="shared" si="2"/>
        <v/>
      </c>
      <c r="AA10" s="4" t="s">
        <v>24</v>
      </c>
      <c r="AB10" s="4">
        <v>0.5</v>
      </c>
    </row>
    <row r="11" spans="2:31" ht="12" customHeight="1" x14ac:dyDescent="0.2">
      <c r="B11" s="17" t="s">
        <v>25</v>
      </c>
      <c r="C11" s="78">
        <v>0</v>
      </c>
      <c r="D11" s="18" t="s">
        <v>19</v>
      </c>
      <c r="E11" s="19">
        <v>5.0000000000000001E-3</v>
      </c>
      <c r="F11" s="18" t="s">
        <v>20</v>
      </c>
      <c r="G11" s="20" t="str">
        <f t="shared" si="0"/>
        <v/>
      </c>
      <c r="H11" s="21">
        <f t="shared" si="1"/>
        <v>0</v>
      </c>
      <c r="I11" s="18" t="s">
        <v>19</v>
      </c>
      <c r="J11" s="79">
        <v>1.0999999999999999E-2</v>
      </c>
      <c r="K11" s="18" t="s">
        <v>20</v>
      </c>
      <c r="L11" s="20" t="str">
        <f t="shared" si="2"/>
        <v/>
      </c>
      <c r="AA11" s="4" t="s">
        <v>121</v>
      </c>
      <c r="AB11" s="4">
        <v>0.75</v>
      </c>
    </row>
    <row r="12" spans="2:31" ht="12" customHeight="1" x14ac:dyDescent="0.2">
      <c r="B12" s="145" t="s">
        <v>135</v>
      </c>
      <c r="C12" s="82">
        <v>0</v>
      </c>
      <c r="D12" s="23" t="s">
        <v>19</v>
      </c>
      <c r="E12" s="80">
        <v>9.2999999999999999E-2</v>
      </c>
      <c r="F12" s="23" t="s">
        <v>20</v>
      </c>
      <c r="G12" s="24" t="str">
        <f t="shared" si="0"/>
        <v/>
      </c>
      <c r="H12" s="25">
        <f t="shared" si="1"/>
        <v>0</v>
      </c>
      <c r="I12" s="23" t="s">
        <v>19</v>
      </c>
      <c r="J12" s="80">
        <v>0.13600000000000001</v>
      </c>
      <c r="K12" s="23" t="s">
        <v>20</v>
      </c>
      <c r="L12" s="26" t="str">
        <f t="shared" si="2"/>
        <v/>
      </c>
      <c r="AA12" s="4" t="s">
        <v>26</v>
      </c>
      <c r="AB12" s="4">
        <v>1</v>
      </c>
    </row>
    <row r="13" spans="2:31" ht="12" customHeight="1" x14ac:dyDescent="0.2">
      <c r="B13" s="145" t="s">
        <v>136</v>
      </c>
      <c r="C13" s="82">
        <v>0</v>
      </c>
      <c r="D13" s="23" t="s">
        <v>19</v>
      </c>
      <c r="E13" s="80">
        <v>9.8000000000000004E-2</v>
      </c>
      <c r="F13" s="23" t="s">
        <v>20</v>
      </c>
      <c r="G13" s="24" t="str">
        <f t="shared" si="0"/>
        <v/>
      </c>
      <c r="H13" s="25">
        <f t="shared" si="1"/>
        <v>0</v>
      </c>
      <c r="I13" s="23" t="s">
        <v>19</v>
      </c>
      <c r="J13" s="80">
        <v>0.155</v>
      </c>
      <c r="K13" s="23" t="s">
        <v>20</v>
      </c>
      <c r="L13" s="26" t="str">
        <f t="shared" si="2"/>
        <v/>
      </c>
    </row>
    <row r="14" spans="2:31" ht="12" customHeight="1" x14ac:dyDescent="0.2">
      <c r="B14" s="145" t="s">
        <v>122</v>
      </c>
      <c r="C14" s="82">
        <v>0</v>
      </c>
      <c r="D14" s="23" t="s">
        <v>19</v>
      </c>
      <c r="E14" s="80">
        <v>0.12</v>
      </c>
      <c r="F14" s="23" t="s">
        <v>20</v>
      </c>
      <c r="G14" s="24" t="str">
        <f t="shared" si="0"/>
        <v/>
      </c>
      <c r="H14" s="25">
        <f t="shared" si="1"/>
        <v>0</v>
      </c>
      <c r="I14" s="23" t="s">
        <v>19</v>
      </c>
      <c r="J14" s="80">
        <v>0.23</v>
      </c>
      <c r="K14" s="23" t="s">
        <v>20</v>
      </c>
      <c r="L14" s="26" t="str">
        <f t="shared" si="2"/>
        <v/>
      </c>
    </row>
    <row r="15" spans="2:31" ht="12" customHeight="1" x14ac:dyDescent="0.2">
      <c r="B15" s="297" t="s">
        <v>31</v>
      </c>
      <c r="C15" s="298"/>
      <c r="D15" s="298"/>
      <c r="E15" s="298"/>
      <c r="F15" s="298"/>
      <c r="G15" s="298"/>
      <c r="H15" s="298"/>
      <c r="I15" s="298"/>
      <c r="J15" s="298"/>
      <c r="K15" s="298"/>
      <c r="L15" s="299"/>
    </row>
    <row r="16" spans="2:31" ht="12" customHeight="1" x14ac:dyDescent="0.2">
      <c r="B16" s="17" t="s">
        <v>33</v>
      </c>
      <c r="C16" s="78">
        <v>0</v>
      </c>
      <c r="D16" s="18" t="s">
        <v>19</v>
      </c>
      <c r="E16" s="19">
        <v>1.4999999999999999E-2</v>
      </c>
      <c r="F16" s="18" t="s">
        <v>20</v>
      </c>
      <c r="G16" s="20" t="str">
        <f t="shared" ref="G16:G22" si="3">IF(C16&gt;0,PRODUCT(C16,E16),"")</f>
        <v/>
      </c>
      <c r="H16" s="21">
        <f t="shared" ref="H16:H22" si="4">C16</f>
        <v>0</v>
      </c>
      <c r="I16" s="18" t="s">
        <v>19</v>
      </c>
      <c r="J16" s="19">
        <v>0.04</v>
      </c>
      <c r="K16" s="18" t="s">
        <v>20</v>
      </c>
      <c r="L16" s="20" t="str">
        <f t="shared" ref="L16:L22" si="5">IF(H16&gt;0,PRODUCT(H16,J16),"")</f>
        <v/>
      </c>
    </row>
    <row r="17" spans="2:12" ht="12" customHeight="1" x14ac:dyDescent="0.2">
      <c r="B17" s="17" t="s">
        <v>123</v>
      </c>
      <c r="C17" s="78">
        <v>0</v>
      </c>
      <c r="D17" s="18" t="s">
        <v>19</v>
      </c>
      <c r="E17" s="19">
        <v>2.8000000000000001E-2</v>
      </c>
      <c r="F17" s="18" t="s">
        <v>20</v>
      </c>
      <c r="G17" s="20" t="str">
        <f t="shared" si="3"/>
        <v/>
      </c>
      <c r="H17" s="21">
        <f t="shared" si="4"/>
        <v>0</v>
      </c>
      <c r="I17" s="18" t="s">
        <v>19</v>
      </c>
      <c r="J17" s="19">
        <v>6.8000000000000005E-2</v>
      </c>
      <c r="K17" s="18" t="s">
        <v>20</v>
      </c>
      <c r="L17" s="20" t="str">
        <f t="shared" si="5"/>
        <v/>
      </c>
    </row>
    <row r="18" spans="2:12" ht="12" customHeight="1" x14ac:dyDescent="0.2">
      <c r="B18" s="17" t="s">
        <v>124</v>
      </c>
      <c r="C18" s="78">
        <v>0</v>
      </c>
      <c r="D18" s="18" t="s">
        <v>19</v>
      </c>
      <c r="E18" s="19">
        <v>2.8000000000000001E-2</v>
      </c>
      <c r="F18" s="18" t="s">
        <v>20</v>
      </c>
      <c r="G18" s="20" t="str">
        <f t="shared" si="3"/>
        <v/>
      </c>
      <c r="H18" s="21">
        <f t="shared" si="4"/>
        <v>0</v>
      </c>
      <c r="I18" s="18" t="s">
        <v>19</v>
      </c>
      <c r="J18" s="19">
        <v>6.8000000000000005E-2</v>
      </c>
      <c r="K18" s="18" t="s">
        <v>20</v>
      </c>
      <c r="L18" s="20" t="str">
        <f t="shared" si="5"/>
        <v/>
      </c>
    </row>
    <row r="19" spans="2:12" ht="12" customHeight="1" x14ac:dyDescent="0.2">
      <c r="B19" s="17" t="s">
        <v>36</v>
      </c>
      <c r="C19" s="78">
        <v>0</v>
      </c>
      <c r="D19" s="18" t="s">
        <v>19</v>
      </c>
      <c r="E19" s="19">
        <v>1.4999999999999999E-2</v>
      </c>
      <c r="F19" s="18" t="s">
        <v>20</v>
      </c>
      <c r="G19" s="20" t="str">
        <f t="shared" si="3"/>
        <v/>
      </c>
      <c r="H19" s="21">
        <f t="shared" si="4"/>
        <v>0</v>
      </c>
      <c r="I19" s="18" t="s">
        <v>19</v>
      </c>
      <c r="J19" s="19">
        <v>7.4999999999999997E-2</v>
      </c>
      <c r="K19" s="18" t="s">
        <v>20</v>
      </c>
      <c r="L19" s="20" t="str">
        <f t="shared" si="5"/>
        <v/>
      </c>
    </row>
    <row r="20" spans="2:12" ht="12" customHeight="1" x14ac:dyDescent="0.2">
      <c r="B20" s="17" t="s">
        <v>37</v>
      </c>
      <c r="C20" s="78">
        <v>0</v>
      </c>
      <c r="D20" s="18" t="s">
        <v>19</v>
      </c>
      <c r="E20" s="19">
        <v>3.5000000000000003E-2</v>
      </c>
      <c r="F20" s="18" t="s">
        <v>20</v>
      </c>
      <c r="G20" s="20" t="str">
        <f t="shared" si="3"/>
        <v/>
      </c>
      <c r="H20" s="21">
        <f t="shared" si="4"/>
        <v>0</v>
      </c>
      <c r="I20" s="18" t="s">
        <v>19</v>
      </c>
      <c r="J20" s="19">
        <v>0.2</v>
      </c>
      <c r="K20" s="18" t="s">
        <v>20</v>
      </c>
      <c r="L20" s="20" t="str">
        <f t="shared" si="5"/>
        <v/>
      </c>
    </row>
    <row r="21" spans="2:12" ht="12" customHeight="1" x14ac:dyDescent="0.2">
      <c r="B21" s="17" t="s">
        <v>39</v>
      </c>
      <c r="C21" s="78">
        <v>0</v>
      </c>
      <c r="D21" s="18" t="s">
        <v>19</v>
      </c>
      <c r="E21" s="19">
        <v>4.4999999999999998E-2</v>
      </c>
      <c r="F21" s="18" t="s">
        <v>20</v>
      </c>
      <c r="G21" s="20" t="str">
        <f t="shared" si="3"/>
        <v/>
      </c>
      <c r="H21" s="21">
        <f t="shared" si="4"/>
        <v>0</v>
      </c>
      <c r="I21" s="18" t="s">
        <v>19</v>
      </c>
      <c r="J21" s="19">
        <v>4.4999999999999998E-2</v>
      </c>
      <c r="K21" s="18" t="s">
        <v>20</v>
      </c>
      <c r="L21" s="20" t="str">
        <f t="shared" si="5"/>
        <v/>
      </c>
    </row>
    <row r="22" spans="2:12" ht="12" customHeight="1" x14ac:dyDescent="0.2">
      <c r="B22" s="17" t="s">
        <v>137</v>
      </c>
      <c r="C22" s="78">
        <v>0</v>
      </c>
      <c r="D22" s="18" t="s">
        <v>19</v>
      </c>
      <c r="E22" s="19">
        <v>0.15</v>
      </c>
      <c r="F22" s="18" t="s">
        <v>20</v>
      </c>
      <c r="G22" s="20" t="str">
        <f t="shared" si="3"/>
        <v/>
      </c>
      <c r="H22" s="21">
        <f t="shared" si="4"/>
        <v>0</v>
      </c>
      <c r="I22" s="18" t="s">
        <v>19</v>
      </c>
      <c r="J22" s="19">
        <v>0.15</v>
      </c>
      <c r="K22" s="18" t="s">
        <v>20</v>
      </c>
      <c r="L22" s="20" t="str">
        <f t="shared" si="5"/>
        <v/>
      </c>
    </row>
    <row r="23" spans="2:12" ht="12" customHeight="1" x14ac:dyDescent="0.2">
      <c r="B23" s="297" t="s">
        <v>146</v>
      </c>
      <c r="C23" s="298"/>
      <c r="D23" s="298"/>
      <c r="E23" s="298"/>
      <c r="F23" s="298"/>
      <c r="G23" s="298"/>
      <c r="H23" s="298"/>
      <c r="I23" s="298"/>
      <c r="J23" s="298"/>
      <c r="K23" s="298"/>
      <c r="L23" s="299"/>
    </row>
    <row r="24" spans="2:12" ht="12" customHeight="1" x14ac:dyDescent="0.2">
      <c r="B24" s="151" t="s">
        <v>147</v>
      </c>
      <c r="C24" s="150">
        <v>0</v>
      </c>
      <c r="D24" s="148" t="s">
        <v>19</v>
      </c>
      <c r="E24" s="81">
        <v>0.03</v>
      </c>
      <c r="F24" s="148" t="s">
        <v>20</v>
      </c>
      <c r="G24" s="81" t="str">
        <f t="shared" ref="G24:G34" si="6">IF(C24&gt;0,PRODUCT(C24,E24),"")</f>
        <v/>
      </c>
      <c r="H24" s="149">
        <f t="shared" ref="H24:H34" si="7">C24</f>
        <v>0</v>
      </c>
      <c r="I24" s="148" t="s">
        <v>19</v>
      </c>
      <c r="J24" s="81">
        <v>0.158</v>
      </c>
      <c r="K24" s="148" t="s">
        <v>20</v>
      </c>
      <c r="L24" s="147" t="str">
        <f t="shared" ref="L24:L34" si="8">IF(H24&gt;0,PRODUCT(H24,J24),"")</f>
        <v/>
      </c>
    </row>
    <row r="25" spans="2:12" ht="12" customHeight="1" x14ac:dyDescent="0.2">
      <c r="B25" s="17" t="s">
        <v>148</v>
      </c>
      <c r="C25" s="78">
        <v>0</v>
      </c>
      <c r="D25" s="18" t="s">
        <v>19</v>
      </c>
      <c r="E25" s="19">
        <v>0.04</v>
      </c>
      <c r="F25" s="18" t="s">
        <v>20</v>
      </c>
      <c r="G25" s="19" t="str">
        <f t="shared" si="6"/>
        <v/>
      </c>
      <c r="H25" s="21">
        <f t="shared" si="7"/>
        <v>0</v>
      </c>
      <c r="I25" s="18" t="s">
        <v>19</v>
      </c>
      <c r="J25" s="81">
        <v>5.6000000000000001E-2</v>
      </c>
      <c r="K25" s="18" t="s">
        <v>20</v>
      </c>
      <c r="L25" s="27" t="str">
        <f t="shared" si="8"/>
        <v/>
      </c>
    </row>
    <row r="26" spans="2:12" ht="12" customHeight="1" x14ac:dyDescent="0.2">
      <c r="B26" s="17" t="s">
        <v>149</v>
      </c>
      <c r="C26" s="78">
        <v>0</v>
      </c>
      <c r="D26" s="18" t="s">
        <v>19</v>
      </c>
      <c r="E26" s="19">
        <v>0.04</v>
      </c>
      <c r="F26" s="18" t="s">
        <v>20</v>
      </c>
      <c r="G26" s="19" t="str">
        <f t="shared" si="6"/>
        <v/>
      </c>
      <c r="H26" s="21">
        <f t="shared" si="7"/>
        <v>0</v>
      </c>
      <c r="I26" s="18" t="s">
        <v>19</v>
      </c>
      <c r="J26" s="19">
        <v>5.6000000000000001E-2</v>
      </c>
      <c r="K26" s="18" t="s">
        <v>20</v>
      </c>
      <c r="L26" s="27" t="str">
        <f t="shared" si="8"/>
        <v/>
      </c>
    </row>
    <row r="27" spans="2:12" ht="12" customHeight="1" x14ac:dyDescent="0.2">
      <c r="B27" s="17" t="s">
        <v>150</v>
      </c>
      <c r="C27" s="78">
        <v>0</v>
      </c>
      <c r="D27" s="18" t="s">
        <v>19</v>
      </c>
      <c r="E27" s="19">
        <v>2E-3</v>
      </c>
      <c r="F27" s="18" t="s">
        <v>20</v>
      </c>
      <c r="G27" s="19" t="str">
        <f t="shared" si="6"/>
        <v/>
      </c>
      <c r="H27" s="21">
        <f t="shared" si="7"/>
        <v>0</v>
      </c>
      <c r="I27" s="18" t="s">
        <v>19</v>
      </c>
      <c r="J27" s="19">
        <v>1.7999999999999999E-2</v>
      </c>
      <c r="K27" s="18" t="s">
        <v>20</v>
      </c>
      <c r="L27" s="27" t="str">
        <f t="shared" si="8"/>
        <v/>
      </c>
    </row>
    <row r="28" spans="2:12" ht="12" customHeight="1" x14ac:dyDescent="0.2">
      <c r="B28" s="17" t="s">
        <v>151</v>
      </c>
      <c r="C28" s="78">
        <v>0</v>
      </c>
      <c r="D28" s="18" t="s">
        <v>19</v>
      </c>
      <c r="E28" s="19">
        <v>2E-3</v>
      </c>
      <c r="F28" s="18" t="s">
        <v>20</v>
      </c>
      <c r="G28" s="19" t="str">
        <f t="shared" si="6"/>
        <v/>
      </c>
      <c r="H28" s="21">
        <f t="shared" si="7"/>
        <v>0</v>
      </c>
      <c r="I28" s="18" t="s">
        <v>19</v>
      </c>
      <c r="J28" s="19">
        <v>1.7999999999999999E-2</v>
      </c>
      <c r="K28" s="18" t="s">
        <v>20</v>
      </c>
      <c r="L28" s="27" t="str">
        <f t="shared" si="8"/>
        <v/>
      </c>
    </row>
    <row r="29" spans="2:12" ht="12" customHeight="1" x14ac:dyDescent="0.2">
      <c r="B29" s="17" t="s">
        <v>152</v>
      </c>
      <c r="C29" s="78">
        <v>0</v>
      </c>
      <c r="D29" s="18" t="s">
        <v>19</v>
      </c>
      <c r="E29" s="19">
        <v>0.04</v>
      </c>
      <c r="F29" s="18" t="s">
        <v>20</v>
      </c>
      <c r="G29" s="19" t="str">
        <f t="shared" si="6"/>
        <v/>
      </c>
      <c r="H29" s="21">
        <f t="shared" si="7"/>
        <v>0</v>
      </c>
      <c r="I29" s="18" t="s">
        <v>19</v>
      </c>
      <c r="J29" s="19">
        <v>5.6000000000000001E-2</v>
      </c>
      <c r="K29" s="18" t="s">
        <v>20</v>
      </c>
      <c r="L29" s="27" t="str">
        <f t="shared" si="8"/>
        <v/>
      </c>
    </row>
    <row r="30" spans="2:12" ht="12" customHeight="1" x14ac:dyDescent="0.2">
      <c r="B30" s="17" t="s">
        <v>153</v>
      </c>
      <c r="C30" s="78">
        <v>0</v>
      </c>
      <c r="D30" s="18" t="s">
        <v>19</v>
      </c>
      <c r="E30" s="19">
        <v>0.04</v>
      </c>
      <c r="F30" s="18" t="s">
        <v>20</v>
      </c>
      <c r="G30" s="19" t="str">
        <f t="shared" si="6"/>
        <v/>
      </c>
      <c r="H30" s="21">
        <f t="shared" si="7"/>
        <v>0</v>
      </c>
      <c r="I30" s="18" t="s">
        <v>19</v>
      </c>
      <c r="J30" s="19">
        <v>5.6000000000000001E-2</v>
      </c>
      <c r="K30" s="18" t="s">
        <v>20</v>
      </c>
      <c r="L30" s="27" t="str">
        <f t="shared" si="8"/>
        <v/>
      </c>
    </row>
    <row r="31" spans="2:12" ht="12" customHeight="1" x14ac:dyDescent="0.2">
      <c r="B31" s="17" t="s">
        <v>154</v>
      </c>
      <c r="C31" s="78">
        <v>0</v>
      </c>
      <c r="D31" s="18" t="s">
        <v>19</v>
      </c>
      <c r="E31" s="19">
        <v>2.5000000000000001E-2</v>
      </c>
      <c r="F31" s="18" t="s">
        <v>20</v>
      </c>
      <c r="G31" s="19" t="str">
        <f t="shared" si="6"/>
        <v/>
      </c>
      <c r="H31" s="21">
        <f t="shared" si="7"/>
        <v>0</v>
      </c>
      <c r="I31" s="18" t="s">
        <v>19</v>
      </c>
      <c r="J31" s="19">
        <v>6.5000000000000002E-2</v>
      </c>
      <c r="K31" s="18" t="s">
        <v>20</v>
      </c>
      <c r="L31" s="27" t="str">
        <f t="shared" si="8"/>
        <v/>
      </c>
    </row>
    <row r="32" spans="2:12" ht="12" customHeight="1" x14ac:dyDescent="0.2">
      <c r="B32" s="17" t="s">
        <v>155</v>
      </c>
      <c r="C32" s="78">
        <v>0</v>
      </c>
      <c r="D32" s="18" t="s">
        <v>19</v>
      </c>
      <c r="E32" s="19">
        <v>0.04</v>
      </c>
      <c r="F32" s="18" t="s">
        <v>20</v>
      </c>
      <c r="G32" s="19" t="str">
        <f t="shared" si="6"/>
        <v/>
      </c>
      <c r="H32" s="21">
        <f t="shared" si="7"/>
        <v>0</v>
      </c>
      <c r="I32" s="18" t="s">
        <v>19</v>
      </c>
      <c r="J32" s="19">
        <v>5.6000000000000001E-2</v>
      </c>
      <c r="K32" s="18" t="s">
        <v>20</v>
      </c>
      <c r="L32" s="27" t="str">
        <f t="shared" si="8"/>
        <v/>
      </c>
    </row>
    <row r="33" spans="2:12" ht="12" customHeight="1" x14ac:dyDescent="0.2">
      <c r="B33" s="17" t="s">
        <v>156</v>
      </c>
      <c r="C33" s="78">
        <v>0</v>
      </c>
      <c r="D33" s="18" t="s">
        <v>19</v>
      </c>
      <c r="E33" s="19">
        <v>2E-3</v>
      </c>
      <c r="F33" s="18" t="s">
        <v>20</v>
      </c>
      <c r="G33" s="19" t="str">
        <f t="shared" si="6"/>
        <v/>
      </c>
      <c r="H33" s="21">
        <f t="shared" si="7"/>
        <v>0</v>
      </c>
      <c r="I33" s="18" t="s">
        <v>19</v>
      </c>
      <c r="J33" s="19">
        <v>1.7999999999999999E-2</v>
      </c>
      <c r="K33" s="18" t="s">
        <v>20</v>
      </c>
      <c r="L33" s="27" t="str">
        <f t="shared" si="8"/>
        <v/>
      </c>
    </row>
    <row r="34" spans="2:12" ht="12" customHeight="1" x14ac:dyDescent="0.2">
      <c r="B34" s="17" t="s">
        <v>157</v>
      </c>
      <c r="C34" s="78">
        <v>0</v>
      </c>
      <c r="D34" s="18" t="s">
        <v>19</v>
      </c>
      <c r="E34" s="19">
        <v>2.5000000000000001E-2</v>
      </c>
      <c r="F34" s="18" t="s">
        <v>20</v>
      </c>
      <c r="G34" s="19" t="str">
        <f t="shared" si="6"/>
        <v/>
      </c>
      <c r="H34" s="21">
        <f t="shared" si="7"/>
        <v>0</v>
      </c>
      <c r="I34" s="18" t="s">
        <v>19</v>
      </c>
      <c r="J34" s="19">
        <v>6.4000000000000001E-2</v>
      </c>
      <c r="K34" s="18" t="s">
        <v>20</v>
      </c>
      <c r="L34" s="27" t="str">
        <f t="shared" si="8"/>
        <v/>
      </c>
    </row>
    <row r="35" spans="2:12" ht="12" customHeight="1" x14ac:dyDescent="0.2">
      <c r="B35" s="351" t="s">
        <v>40</v>
      </c>
      <c r="C35" s="352"/>
      <c r="D35" s="352"/>
      <c r="E35" s="352"/>
      <c r="F35" s="352"/>
      <c r="G35" s="352"/>
      <c r="H35" s="352"/>
      <c r="I35" s="352"/>
      <c r="J35" s="352"/>
      <c r="K35" s="352"/>
      <c r="L35" s="353"/>
    </row>
    <row r="36" spans="2:12" ht="12" customHeight="1" x14ac:dyDescent="0.2">
      <c r="B36" s="33" t="s">
        <v>41</v>
      </c>
      <c r="C36" s="82">
        <v>0</v>
      </c>
      <c r="D36" s="23" t="s">
        <v>19</v>
      </c>
      <c r="E36" s="80">
        <v>2E-3</v>
      </c>
      <c r="F36" s="23" t="s">
        <v>20</v>
      </c>
      <c r="G36" s="24" t="str">
        <f>IF(C36&gt;0,PRODUCT(C36,E36),"")</f>
        <v/>
      </c>
      <c r="H36" s="39"/>
      <c r="I36" s="40"/>
      <c r="J36" s="40"/>
      <c r="K36" s="40"/>
      <c r="L36" s="41"/>
    </row>
    <row r="37" spans="2:12" ht="12" customHeight="1" x14ac:dyDescent="0.2">
      <c r="B37" s="33" t="s">
        <v>42</v>
      </c>
      <c r="C37" s="82">
        <v>0</v>
      </c>
      <c r="D37" s="23" t="s">
        <v>19</v>
      </c>
      <c r="E37" s="80">
        <v>2E-3</v>
      </c>
      <c r="F37" s="23" t="s">
        <v>20</v>
      </c>
      <c r="G37" s="24" t="str">
        <f>IF(C37&gt;0,PRODUCT(C37,E37),"")</f>
        <v/>
      </c>
      <c r="H37" s="39"/>
      <c r="I37" s="40"/>
      <c r="J37" s="40"/>
      <c r="K37" s="40"/>
      <c r="L37" s="41"/>
    </row>
    <row r="38" spans="2:12" ht="12" customHeight="1" x14ac:dyDescent="0.2">
      <c r="B38" s="33" t="s">
        <v>43</v>
      </c>
      <c r="C38" s="82">
        <v>0</v>
      </c>
      <c r="D38" s="23" t="s">
        <v>19</v>
      </c>
      <c r="E38" s="24">
        <v>2.9999999999999997E-4</v>
      </c>
      <c r="F38" s="23" t="s">
        <v>20</v>
      </c>
      <c r="G38" s="24" t="str">
        <f>IF(C38&gt;0,PRODUCT(C38,E38),"")</f>
        <v/>
      </c>
      <c r="H38" s="39"/>
      <c r="I38" s="40"/>
      <c r="J38" s="40"/>
      <c r="K38" s="40"/>
      <c r="L38" s="41"/>
    </row>
    <row r="39" spans="2:12" ht="12" customHeight="1" x14ac:dyDescent="0.2">
      <c r="B39" s="33" t="s">
        <v>45</v>
      </c>
      <c r="C39" s="82">
        <v>0</v>
      </c>
      <c r="D39" s="23" t="s">
        <v>19</v>
      </c>
      <c r="E39" s="24">
        <v>2.9999999999999997E-4</v>
      </c>
      <c r="F39" s="23" t="s">
        <v>20</v>
      </c>
      <c r="G39" s="24" t="str">
        <f>IF(C39&gt;0,PRODUCT(C39,E39),"")</f>
        <v/>
      </c>
      <c r="H39" s="39"/>
      <c r="I39" s="40"/>
      <c r="J39" s="40"/>
      <c r="K39" s="40"/>
      <c r="L39" s="41"/>
    </row>
    <row r="40" spans="2:12" ht="12" customHeight="1" x14ac:dyDescent="0.2">
      <c r="B40" s="33" t="s">
        <v>47</v>
      </c>
      <c r="C40" s="82">
        <v>0</v>
      </c>
      <c r="D40" s="23" t="s">
        <v>19</v>
      </c>
      <c r="E40" s="24">
        <v>2.9999999999999997E-4</v>
      </c>
      <c r="F40" s="23" t="s">
        <v>20</v>
      </c>
      <c r="G40" s="24" t="str">
        <f>IF(C40&gt;0,PRODUCT(C40,E40),"")</f>
        <v/>
      </c>
      <c r="H40" s="39"/>
      <c r="I40" s="40"/>
      <c r="J40" s="40"/>
      <c r="K40" s="40"/>
      <c r="L40" s="41"/>
    </row>
    <row r="41" spans="2:12" ht="12" customHeight="1" x14ac:dyDescent="0.2">
      <c r="B41" s="33" t="s">
        <v>48</v>
      </c>
      <c r="C41" s="82">
        <v>0</v>
      </c>
      <c r="D41" s="23" t="s">
        <v>19</v>
      </c>
      <c r="E41" s="24">
        <v>2.9999999999999997E-4</v>
      </c>
      <c r="F41" s="23" t="s">
        <v>20</v>
      </c>
      <c r="G41" s="24"/>
      <c r="H41" s="39"/>
      <c r="I41" s="40"/>
      <c r="J41" s="40"/>
      <c r="K41" s="40"/>
      <c r="L41" s="41"/>
    </row>
    <row r="42" spans="2:12" ht="12" customHeight="1" x14ac:dyDescent="0.2">
      <c r="B42" s="33" t="s">
        <v>138</v>
      </c>
      <c r="C42" s="82">
        <v>0</v>
      </c>
      <c r="D42" s="23" t="s">
        <v>19</v>
      </c>
      <c r="E42" s="24">
        <v>2.9999999999999997E-4</v>
      </c>
      <c r="F42" s="23" t="s">
        <v>20</v>
      </c>
      <c r="G42" s="24" t="str">
        <f>IF(C42&gt;0,PRODUCT(C42,E42),"")</f>
        <v/>
      </c>
      <c r="H42" s="39"/>
      <c r="I42" s="40"/>
      <c r="J42" s="40"/>
      <c r="K42" s="40"/>
      <c r="L42" s="41"/>
    </row>
    <row r="43" spans="2:12" ht="12" customHeight="1" x14ac:dyDescent="0.2">
      <c r="B43" s="33" t="s">
        <v>49</v>
      </c>
      <c r="C43" s="82">
        <v>0</v>
      </c>
      <c r="D43" s="23" t="s">
        <v>19</v>
      </c>
      <c r="E43" s="24">
        <v>2.9999999999999997E-4</v>
      </c>
      <c r="F43" s="23" t="s">
        <v>20</v>
      </c>
      <c r="G43" s="24" t="str">
        <f>IF(C43&gt;0,PRODUCT(C43,E43),"")</f>
        <v/>
      </c>
      <c r="H43" s="39"/>
      <c r="I43" s="40"/>
      <c r="J43" s="40"/>
      <c r="K43" s="40"/>
      <c r="L43" s="41"/>
    </row>
    <row r="44" spans="2:12" ht="12" customHeight="1" x14ac:dyDescent="0.2">
      <c r="B44" s="33" t="s">
        <v>50</v>
      </c>
      <c r="C44" s="82">
        <v>0</v>
      </c>
      <c r="D44" s="23" t="s">
        <v>19</v>
      </c>
      <c r="E44" s="24">
        <v>2.9999999999999997E-4</v>
      </c>
      <c r="F44" s="23"/>
      <c r="G44" s="24"/>
      <c r="H44" s="39"/>
      <c r="I44" s="40"/>
      <c r="J44" s="40"/>
      <c r="K44" s="40"/>
      <c r="L44" s="41"/>
    </row>
    <row r="45" spans="2:12" ht="12" customHeight="1" x14ac:dyDescent="0.2">
      <c r="B45" s="33" t="s">
        <v>54</v>
      </c>
      <c r="C45" s="82">
        <v>0</v>
      </c>
      <c r="D45" s="23" t="s">
        <v>19</v>
      </c>
      <c r="E45" s="24">
        <v>2.9999999999999997E-4</v>
      </c>
      <c r="F45" s="23" t="s">
        <v>20</v>
      </c>
      <c r="G45" s="24" t="str">
        <f>IF(C45&gt;0,PRODUCT(C45,E45),"")</f>
        <v/>
      </c>
      <c r="H45" s="39"/>
      <c r="I45" s="40"/>
      <c r="J45" s="40"/>
      <c r="K45" s="40"/>
      <c r="L45" s="41"/>
    </row>
    <row r="46" spans="2:12" ht="12" customHeight="1" x14ac:dyDescent="0.2">
      <c r="B46" s="33" t="s">
        <v>55</v>
      </c>
      <c r="C46" s="82">
        <v>0</v>
      </c>
      <c r="D46" s="23" t="s">
        <v>19</v>
      </c>
      <c r="E46" s="24">
        <v>2.9999999999999997E-4</v>
      </c>
      <c r="F46" s="23" t="s">
        <v>20</v>
      </c>
      <c r="G46" s="24" t="str">
        <f>IF(C46&gt;0,PRODUCT(C46,E46),"")</f>
        <v/>
      </c>
      <c r="H46" s="39"/>
      <c r="I46" s="40"/>
      <c r="J46" s="40"/>
      <c r="K46" s="40"/>
      <c r="L46" s="41"/>
    </row>
    <row r="47" spans="2:12" ht="12" customHeight="1" x14ac:dyDescent="0.2">
      <c r="B47" s="33" t="s">
        <v>51</v>
      </c>
      <c r="C47" s="82">
        <v>0</v>
      </c>
      <c r="D47" s="23" t="s">
        <v>19</v>
      </c>
      <c r="E47" s="24">
        <v>2.9999999999999997E-4</v>
      </c>
      <c r="F47" s="23" t="s">
        <v>20</v>
      </c>
      <c r="G47" s="24" t="str">
        <f>IF(C47&gt;0,PRODUCT(C47,E47),"")</f>
        <v/>
      </c>
      <c r="H47" s="39"/>
      <c r="I47" s="40"/>
      <c r="J47" s="40"/>
      <c r="K47" s="40"/>
      <c r="L47" s="41"/>
    </row>
    <row r="48" spans="2:12" ht="12" customHeight="1" x14ac:dyDescent="0.2">
      <c r="B48" s="33" t="s">
        <v>52</v>
      </c>
      <c r="C48" s="82">
        <v>0</v>
      </c>
      <c r="D48" s="23" t="s">
        <v>19</v>
      </c>
      <c r="E48" s="24">
        <v>2.9999999999999997E-4</v>
      </c>
      <c r="F48" s="23" t="s">
        <v>20</v>
      </c>
      <c r="G48" s="24"/>
      <c r="H48" s="39"/>
      <c r="I48" s="40"/>
      <c r="J48" s="40"/>
      <c r="K48" s="40"/>
      <c r="L48" s="41"/>
    </row>
    <row r="49" spans="2:12" ht="12" customHeight="1" x14ac:dyDescent="0.2">
      <c r="B49" s="33" t="s">
        <v>139</v>
      </c>
      <c r="C49" s="82">
        <v>0</v>
      </c>
      <c r="D49" s="23" t="s">
        <v>19</v>
      </c>
      <c r="E49" s="24">
        <v>2.9999999999999997E-4</v>
      </c>
      <c r="F49" s="23" t="s">
        <v>20</v>
      </c>
      <c r="G49" s="24" t="str">
        <f t="shared" ref="G49:G72" si="9">IF(C49&gt;0,PRODUCT(C49,E49),"")</f>
        <v/>
      </c>
      <c r="H49" s="39"/>
      <c r="I49" s="40"/>
      <c r="J49" s="40"/>
      <c r="K49" s="40"/>
      <c r="L49" s="41"/>
    </row>
    <row r="50" spans="2:12" ht="12" customHeight="1" x14ac:dyDescent="0.2">
      <c r="B50" s="33" t="s">
        <v>140</v>
      </c>
      <c r="C50" s="82">
        <v>0</v>
      </c>
      <c r="D50" s="23" t="s">
        <v>19</v>
      </c>
      <c r="E50" s="24">
        <v>2.9999999999999997E-4</v>
      </c>
      <c r="F50" s="23" t="s">
        <v>20</v>
      </c>
      <c r="G50" s="24" t="str">
        <f t="shared" si="9"/>
        <v/>
      </c>
      <c r="H50" s="39"/>
      <c r="I50" s="40"/>
      <c r="J50" s="40"/>
      <c r="K50" s="40"/>
      <c r="L50" s="41"/>
    </row>
    <row r="51" spans="2:12" ht="12" customHeight="1" x14ac:dyDescent="0.2">
      <c r="B51" s="140" t="s">
        <v>141</v>
      </c>
      <c r="C51" s="92">
        <v>0</v>
      </c>
      <c r="D51" s="139" t="s">
        <v>19</v>
      </c>
      <c r="E51" s="138">
        <v>2.9999999999999997E-4</v>
      </c>
      <c r="F51" s="137" t="s">
        <v>20</v>
      </c>
      <c r="G51" s="24" t="str">
        <f t="shared" si="9"/>
        <v/>
      </c>
      <c r="H51" s="39"/>
      <c r="I51" s="40"/>
      <c r="J51" s="40"/>
      <c r="K51" s="40"/>
      <c r="L51" s="41"/>
    </row>
    <row r="52" spans="2:12" ht="12" customHeight="1" x14ac:dyDescent="0.2">
      <c r="B52" s="140" t="s">
        <v>56</v>
      </c>
      <c r="C52" s="92">
        <v>0</v>
      </c>
      <c r="D52" s="139" t="s">
        <v>19</v>
      </c>
      <c r="E52" s="138">
        <v>2.9999999999999997E-4</v>
      </c>
      <c r="F52" s="137" t="s">
        <v>20</v>
      </c>
      <c r="G52" s="24" t="str">
        <f t="shared" si="9"/>
        <v/>
      </c>
      <c r="H52" s="39"/>
      <c r="I52" s="40"/>
      <c r="J52" s="40"/>
      <c r="K52" s="40"/>
      <c r="L52" s="41"/>
    </row>
    <row r="53" spans="2:12" ht="12" customHeight="1" x14ac:dyDescent="0.2">
      <c r="B53" s="140" t="s">
        <v>57</v>
      </c>
      <c r="C53" s="92">
        <v>0</v>
      </c>
      <c r="D53" s="139" t="s">
        <v>19</v>
      </c>
      <c r="E53" s="138">
        <v>2.9999999999999997E-4</v>
      </c>
      <c r="F53" s="137" t="s">
        <v>20</v>
      </c>
      <c r="G53" s="24" t="str">
        <f t="shared" si="9"/>
        <v/>
      </c>
      <c r="H53" s="39"/>
      <c r="I53" s="40"/>
      <c r="J53" s="40"/>
      <c r="K53" s="40"/>
      <c r="L53" s="41"/>
    </row>
    <row r="54" spans="2:12" ht="12" customHeight="1" x14ac:dyDescent="0.2">
      <c r="B54" s="33" t="s">
        <v>58</v>
      </c>
      <c r="C54" s="82">
        <v>0</v>
      </c>
      <c r="D54" s="23" t="s">
        <v>19</v>
      </c>
      <c r="E54" s="24">
        <v>4.0000000000000002E-4</v>
      </c>
      <c r="F54" s="23" t="s">
        <v>20</v>
      </c>
      <c r="G54" s="24" t="str">
        <f t="shared" si="9"/>
        <v/>
      </c>
      <c r="H54" s="39"/>
      <c r="I54" s="40"/>
      <c r="J54" s="40"/>
      <c r="K54" s="40"/>
      <c r="L54" s="41"/>
    </row>
    <row r="55" spans="2:12" ht="12" customHeight="1" x14ac:dyDescent="0.2">
      <c r="B55" s="33" t="s">
        <v>59</v>
      </c>
      <c r="C55" s="82">
        <v>0</v>
      </c>
      <c r="D55" s="23" t="s">
        <v>19</v>
      </c>
      <c r="E55" s="24">
        <v>3.5000000000000001E-3</v>
      </c>
      <c r="F55" s="23" t="s">
        <v>20</v>
      </c>
      <c r="G55" s="24" t="str">
        <f t="shared" si="9"/>
        <v/>
      </c>
      <c r="H55" s="39"/>
      <c r="I55" s="40"/>
      <c r="J55" s="40"/>
      <c r="K55" s="40"/>
      <c r="L55" s="41"/>
    </row>
    <row r="56" spans="2:12" ht="12" customHeight="1" x14ac:dyDescent="0.2">
      <c r="B56" s="33" t="s">
        <v>60</v>
      </c>
      <c r="C56" s="82">
        <v>0</v>
      </c>
      <c r="D56" s="23" t="s">
        <v>19</v>
      </c>
      <c r="E56" s="24">
        <v>7.5000000000000002E-4</v>
      </c>
      <c r="F56" s="23" t="s">
        <v>20</v>
      </c>
      <c r="G56" s="24" t="str">
        <f t="shared" si="9"/>
        <v/>
      </c>
      <c r="H56" s="39"/>
      <c r="I56" s="40"/>
      <c r="J56" s="40"/>
      <c r="K56" s="40"/>
      <c r="L56" s="41"/>
    </row>
    <row r="57" spans="2:12" ht="12" customHeight="1" x14ac:dyDescent="0.2">
      <c r="B57" s="33" t="s">
        <v>61</v>
      </c>
      <c r="C57" s="82">
        <v>0</v>
      </c>
      <c r="D57" s="23" t="s">
        <v>19</v>
      </c>
      <c r="E57" s="24">
        <v>3.7500000000000001E-4</v>
      </c>
      <c r="F57" s="23" t="s">
        <v>20</v>
      </c>
      <c r="G57" s="24" t="str">
        <f t="shared" si="9"/>
        <v/>
      </c>
      <c r="H57" s="39"/>
      <c r="I57" s="40"/>
      <c r="J57" s="40"/>
      <c r="K57" s="40"/>
      <c r="L57" s="41"/>
    </row>
    <row r="58" spans="2:12" ht="12" customHeight="1" x14ac:dyDescent="0.2">
      <c r="B58" s="33" t="s">
        <v>62</v>
      </c>
      <c r="C58" s="82">
        <v>0</v>
      </c>
      <c r="D58" s="23" t="s">
        <v>19</v>
      </c>
      <c r="E58" s="24">
        <v>2.7E-4</v>
      </c>
      <c r="F58" s="23" t="s">
        <v>20</v>
      </c>
      <c r="G58" s="24" t="str">
        <f t="shared" si="9"/>
        <v/>
      </c>
      <c r="H58" s="39"/>
      <c r="I58" s="40"/>
      <c r="J58" s="40"/>
      <c r="K58" s="40"/>
      <c r="L58" s="41"/>
    </row>
    <row r="59" spans="2:12" ht="12" customHeight="1" x14ac:dyDescent="0.2">
      <c r="B59" s="33" t="s">
        <v>63</v>
      </c>
      <c r="C59" s="82">
        <v>0</v>
      </c>
      <c r="D59" s="23" t="s">
        <v>19</v>
      </c>
      <c r="E59" s="24">
        <v>2E-3</v>
      </c>
      <c r="F59" s="23" t="s">
        <v>20</v>
      </c>
      <c r="G59" s="24" t="str">
        <f t="shared" si="9"/>
        <v/>
      </c>
      <c r="H59" s="39"/>
      <c r="I59" s="40"/>
      <c r="J59" s="45"/>
      <c r="K59" s="45"/>
      <c r="L59" s="46"/>
    </row>
    <row r="60" spans="2:12" ht="12" customHeight="1" x14ac:dyDescent="0.2">
      <c r="B60" s="33" t="s">
        <v>64</v>
      </c>
      <c r="C60" s="82">
        <v>0</v>
      </c>
      <c r="D60" s="23" t="s">
        <v>19</v>
      </c>
      <c r="E60" s="24">
        <v>2.9999999999999997E-4</v>
      </c>
      <c r="F60" s="23" t="s">
        <v>20</v>
      </c>
      <c r="G60" s="24" t="str">
        <f t="shared" si="9"/>
        <v/>
      </c>
      <c r="H60" s="39"/>
      <c r="I60" s="40"/>
      <c r="J60" s="45"/>
      <c r="K60" s="45"/>
      <c r="L60" s="46"/>
    </row>
    <row r="61" spans="2:12" ht="12" customHeight="1" x14ac:dyDescent="0.2">
      <c r="B61" s="33" t="s">
        <v>65</v>
      </c>
      <c r="C61" s="82">
        <v>0</v>
      </c>
      <c r="D61" s="23" t="s">
        <v>19</v>
      </c>
      <c r="E61" s="24">
        <v>3.8999999999999999E-4</v>
      </c>
      <c r="F61" s="23" t="s">
        <v>20</v>
      </c>
      <c r="G61" s="24" t="str">
        <f t="shared" si="9"/>
        <v/>
      </c>
      <c r="H61" s="39"/>
      <c r="I61" s="40"/>
      <c r="J61" s="40"/>
      <c r="K61" s="40"/>
      <c r="L61" s="47"/>
    </row>
    <row r="62" spans="2:12" ht="12" customHeight="1" x14ac:dyDescent="0.2">
      <c r="B62" s="33" t="s">
        <v>66</v>
      </c>
      <c r="C62" s="82">
        <v>0</v>
      </c>
      <c r="D62" s="23" t="s">
        <v>19</v>
      </c>
      <c r="E62" s="24">
        <v>2.2499999999999998E-3</v>
      </c>
      <c r="F62" s="23" t="s">
        <v>20</v>
      </c>
      <c r="G62" s="24" t="str">
        <f t="shared" si="9"/>
        <v/>
      </c>
      <c r="H62" s="39"/>
      <c r="I62" s="40"/>
      <c r="J62" s="40"/>
      <c r="K62" s="40"/>
      <c r="L62" s="41"/>
    </row>
    <row r="63" spans="2:12" ht="12" customHeight="1" x14ac:dyDescent="0.2">
      <c r="B63" s="33" t="s">
        <v>67</v>
      </c>
      <c r="C63" s="82">
        <v>0</v>
      </c>
      <c r="D63" s="23" t="s">
        <v>19</v>
      </c>
      <c r="E63" s="24">
        <v>2.7E-4</v>
      </c>
      <c r="F63" s="23" t="s">
        <v>20</v>
      </c>
      <c r="G63" s="24" t="str">
        <f t="shared" si="9"/>
        <v/>
      </c>
      <c r="H63" s="39"/>
      <c r="I63" s="40"/>
      <c r="J63" s="40"/>
      <c r="K63" s="40"/>
      <c r="L63" s="41"/>
    </row>
    <row r="64" spans="2:12" ht="12" customHeight="1" x14ac:dyDescent="0.2">
      <c r="B64" s="33" t="s">
        <v>68</v>
      </c>
      <c r="C64" s="82">
        <v>0</v>
      </c>
      <c r="D64" s="23" t="s">
        <v>19</v>
      </c>
      <c r="E64" s="24">
        <v>1.4499999999999999E-3</v>
      </c>
      <c r="F64" s="23" t="s">
        <v>20</v>
      </c>
      <c r="G64" s="24" t="str">
        <f t="shared" si="9"/>
        <v/>
      </c>
      <c r="H64" s="39"/>
      <c r="I64" s="40"/>
      <c r="J64" s="40"/>
      <c r="K64" s="40"/>
      <c r="L64" s="41"/>
    </row>
    <row r="65" spans="2:12" ht="12" customHeight="1" x14ac:dyDescent="0.2">
      <c r="B65" s="33" t="s">
        <v>69</v>
      </c>
      <c r="C65" s="82">
        <v>0</v>
      </c>
      <c r="D65" s="23" t="s">
        <v>19</v>
      </c>
      <c r="E65" s="24">
        <v>1.2999999999999999E-3</v>
      </c>
      <c r="F65" s="23" t="s">
        <v>20</v>
      </c>
      <c r="G65" s="24" t="str">
        <f t="shared" si="9"/>
        <v/>
      </c>
      <c r="H65" s="40"/>
      <c r="I65" s="40"/>
      <c r="J65" s="40"/>
      <c r="K65" s="40"/>
      <c r="L65" s="41"/>
    </row>
    <row r="66" spans="2:12" ht="12" customHeight="1" x14ac:dyDescent="0.2">
      <c r="B66" s="33" t="s">
        <v>70</v>
      </c>
      <c r="C66" s="82">
        <v>0</v>
      </c>
      <c r="D66" s="23" t="s">
        <v>19</v>
      </c>
      <c r="E66" s="24">
        <v>4.0000000000000002E-4</v>
      </c>
      <c r="F66" s="23" t="s">
        <v>20</v>
      </c>
      <c r="G66" s="24" t="str">
        <f t="shared" si="9"/>
        <v/>
      </c>
      <c r="H66" s="39"/>
      <c r="I66" s="40"/>
      <c r="J66" s="40"/>
      <c r="K66" s="40"/>
      <c r="L66" s="41"/>
    </row>
    <row r="67" spans="2:12" ht="12" customHeight="1" x14ac:dyDescent="0.2">
      <c r="B67" s="17" t="s">
        <v>71</v>
      </c>
      <c r="C67" s="78">
        <v>0</v>
      </c>
      <c r="D67" s="18" t="s">
        <v>19</v>
      </c>
      <c r="E67" s="19">
        <v>2.7000000000000001E-3</v>
      </c>
      <c r="F67" s="18" t="s">
        <v>20</v>
      </c>
      <c r="G67" s="20" t="str">
        <f t="shared" si="9"/>
        <v/>
      </c>
      <c r="H67" s="39"/>
      <c r="I67" s="40"/>
      <c r="J67" s="40"/>
      <c r="K67" s="40"/>
      <c r="L67" s="41"/>
    </row>
    <row r="68" spans="2:12" ht="12" customHeight="1" x14ac:dyDescent="0.2">
      <c r="B68" s="33" t="s">
        <v>72</v>
      </c>
      <c r="C68" s="82">
        <v>0</v>
      </c>
      <c r="D68" s="23" t="s">
        <v>19</v>
      </c>
      <c r="E68" s="24">
        <v>1E-3</v>
      </c>
      <c r="F68" s="23" t="s">
        <v>20</v>
      </c>
      <c r="G68" s="24" t="str">
        <f t="shared" si="9"/>
        <v/>
      </c>
      <c r="H68" s="39"/>
      <c r="I68" s="40"/>
      <c r="J68" s="40"/>
      <c r="K68" s="40"/>
      <c r="L68" s="41"/>
    </row>
    <row r="69" spans="2:12" ht="12" customHeight="1" x14ac:dyDescent="0.2">
      <c r="B69" s="33" t="s">
        <v>73</v>
      </c>
      <c r="C69" s="82">
        <v>0</v>
      </c>
      <c r="D69" s="23" t="s">
        <v>19</v>
      </c>
      <c r="E69" s="24">
        <v>1E-3</v>
      </c>
      <c r="F69" s="23" t="s">
        <v>20</v>
      </c>
      <c r="G69" s="24" t="str">
        <f t="shared" si="9"/>
        <v/>
      </c>
      <c r="H69" s="39"/>
      <c r="I69" s="40"/>
      <c r="J69" s="40"/>
      <c r="K69" s="40"/>
      <c r="L69" s="41"/>
    </row>
    <row r="70" spans="2:12" ht="12" customHeight="1" x14ac:dyDescent="0.2">
      <c r="B70" s="33" t="s">
        <v>74</v>
      </c>
      <c r="C70" s="82">
        <v>0</v>
      </c>
      <c r="D70" s="23" t="s">
        <v>19</v>
      </c>
      <c r="E70" s="24">
        <v>5.0000000000000001E-4</v>
      </c>
      <c r="F70" s="23" t="s">
        <v>20</v>
      </c>
      <c r="G70" s="24" t="str">
        <f t="shared" si="9"/>
        <v/>
      </c>
      <c r="H70" s="39"/>
      <c r="I70" s="40"/>
      <c r="J70" s="40"/>
      <c r="K70" s="40"/>
      <c r="L70" s="41"/>
    </row>
    <row r="71" spans="2:12" ht="12" customHeight="1" x14ac:dyDescent="0.2">
      <c r="B71" s="33" t="s">
        <v>75</v>
      </c>
      <c r="C71" s="82">
        <v>0</v>
      </c>
      <c r="D71" s="23" t="s">
        <v>19</v>
      </c>
      <c r="E71" s="24">
        <v>4.4999999999999999E-4</v>
      </c>
      <c r="F71" s="23" t="s">
        <v>20</v>
      </c>
      <c r="G71" s="24" t="str">
        <f t="shared" si="9"/>
        <v/>
      </c>
      <c r="H71" s="39"/>
      <c r="I71" s="40"/>
      <c r="J71" s="40"/>
      <c r="K71" s="40"/>
      <c r="L71" s="41"/>
    </row>
    <row r="72" spans="2:12" ht="12" customHeight="1" x14ac:dyDescent="0.2">
      <c r="B72" s="33" t="s">
        <v>76</v>
      </c>
      <c r="C72" s="82">
        <v>0</v>
      </c>
      <c r="D72" s="23" t="s">
        <v>19</v>
      </c>
      <c r="E72" s="24">
        <v>2.4E-2</v>
      </c>
      <c r="F72" s="23" t="s">
        <v>20</v>
      </c>
      <c r="G72" s="24" t="str">
        <f t="shared" si="9"/>
        <v/>
      </c>
      <c r="H72" s="40"/>
      <c r="I72" s="40"/>
      <c r="J72" s="40"/>
      <c r="K72" s="40"/>
      <c r="L72" s="134"/>
    </row>
    <row r="73" spans="2:12" ht="12" customHeight="1" x14ac:dyDescent="0.2">
      <c r="B73" s="33"/>
      <c r="C73" s="257" t="s">
        <v>77</v>
      </c>
      <c r="D73" s="258"/>
      <c r="E73" s="258"/>
      <c r="F73" s="258"/>
      <c r="G73" s="258"/>
      <c r="H73" s="258"/>
      <c r="I73" s="258"/>
      <c r="J73" s="258"/>
      <c r="K73" s="258"/>
      <c r="L73" s="24">
        <v>0.4</v>
      </c>
    </row>
    <row r="74" spans="2:12" ht="12" customHeight="1" x14ac:dyDescent="0.2">
      <c r="B74" s="17" t="s">
        <v>27</v>
      </c>
      <c r="C74" s="78">
        <v>0</v>
      </c>
      <c r="D74" s="18" t="s">
        <v>19</v>
      </c>
      <c r="E74" s="19">
        <v>0.02</v>
      </c>
      <c r="F74" s="18" t="s">
        <v>20</v>
      </c>
      <c r="G74" s="27" t="str">
        <f>IF(C74&gt;0,PRODUCT(C74,E74),"")</f>
        <v/>
      </c>
      <c r="H74" s="21">
        <f>C74</f>
        <v>0</v>
      </c>
      <c r="I74" s="18" t="s">
        <v>19</v>
      </c>
      <c r="J74" s="22">
        <v>0.02</v>
      </c>
      <c r="K74" s="18" t="s">
        <v>20</v>
      </c>
      <c r="L74" s="27" t="str">
        <f>IF(H74&gt;0,PRODUCT(H74,J74),"")</f>
        <v/>
      </c>
    </row>
    <row r="75" spans="2:12" ht="12" customHeight="1" x14ac:dyDescent="0.2">
      <c r="B75" s="17" t="s">
        <v>125</v>
      </c>
      <c r="C75" s="178"/>
      <c r="D75" s="178"/>
      <c r="E75" s="179"/>
      <c r="F75" s="178"/>
      <c r="G75" s="177"/>
      <c r="H75" s="78">
        <v>0</v>
      </c>
      <c r="I75" s="18" t="s">
        <v>19</v>
      </c>
      <c r="J75" s="22">
        <v>2.1700000000000001E-2</v>
      </c>
      <c r="K75" s="18" t="s">
        <v>20</v>
      </c>
      <c r="L75" s="27" t="str">
        <f>IF(H75&gt;0,PRODUCT(H75,J75),"")</f>
        <v/>
      </c>
    </row>
    <row r="76" spans="2:12" ht="12" customHeight="1" x14ac:dyDescent="0.2">
      <c r="B76" s="351" t="s">
        <v>78</v>
      </c>
      <c r="C76" s="352"/>
      <c r="D76" s="352"/>
      <c r="E76" s="352"/>
      <c r="F76" s="352"/>
      <c r="G76" s="352"/>
      <c r="H76" s="352"/>
      <c r="I76" s="352"/>
      <c r="J76" s="352"/>
      <c r="K76" s="352"/>
      <c r="L76" s="353"/>
    </row>
    <row r="77" spans="2:12" ht="12" customHeight="1" x14ac:dyDescent="0.2">
      <c r="B77" s="17" t="s">
        <v>79</v>
      </c>
      <c r="C77" s="78">
        <v>0</v>
      </c>
      <c r="D77" s="18" t="s">
        <v>19</v>
      </c>
      <c r="E77" s="79">
        <v>0</v>
      </c>
      <c r="F77" s="18" t="s">
        <v>20</v>
      </c>
      <c r="G77" s="27" t="str">
        <f>IF(C77&gt;0,PRODUCT(C77,E77),"")</f>
        <v/>
      </c>
      <c r="H77" s="21">
        <f>C77</f>
        <v>0</v>
      </c>
      <c r="I77" s="18" t="s">
        <v>19</v>
      </c>
      <c r="J77" s="79">
        <v>0</v>
      </c>
      <c r="K77" s="18" t="s">
        <v>20</v>
      </c>
      <c r="L77" s="27" t="str">
        <f>IF(H77&gt;0,PRODUCT(H77,J77),"")</f>
        <v/>
      </c>
    </row>
    <row r="78" spans="2:12" ht="12" customHeight="1" x14ac:dyDescent="0.2">
      <c r="B78" s="288" t="s">
        <v>81</v>
      </c>
      <c r="C78" s="289"/>
      <c r="D78" s="289"/>
      <c r="E78" s="289"/>
      <c r="F78" s="289"/>
      <c r="G78" s="289"/>
      <c r="H78" s="289"/>
      <c r="I78" s="289"/>
      <c r="J78" s="289"/>
      <c r="K78" s="289"/>
      <c r="L78" s="290"/>
    </row>
    <row r="79" spans="2:12" ht="12" customHeight="1" x14ac:dyDescent="0.2">
      <c r="B79" s="17" t="s">
        <v>82</v>
      </c>
      <c r="C79" s="83">
        <v>0</v>
      </c>
      <c r="D79" s="18" t="s">
        <v>19</v>
      </c>
      <c r="E79" s="19">
        <v>1.6999999999999999E-3</v>
      </c>
      <c r="F79" s="18" t="s">
        <v>20</v>
      </c>
      <c r="G79" s="20" t="str">
        <f t="shared" ref="G79:G84" si="10">IF(C79&gt;0,PRODUCT(C79,E79),"")</f>
        <v/>
      </c>
      <c r="H79" s="18">
        <f t="shared" ref="H79:H84" si="11">C79</f>
        <v>0</v>
      </c>
      <c r="I79" s="18" t="s">
        <v>19</v>
      </c>
      <c r="J79" s="19">
        <v>7.0000000000000001E-3</v>
      </c>
      <c r="K79" s="18" t="s">
        <v>20</v>
      </c>
      <c r="L79" s="20" t="str">
        <f t="shared" ref="L79:L84" si="12">IF(H79&gt;0,PRODUCT(H79,J79),"")</f>
        <v/>
      </c>
    </row>
    <row r="80" spans="2:12" ht="12" customHeight="1" x14ac:dyDescent="0.2">
      <c r="B80" s="17" t="s">
        <v>83</v>
      </c>
      <c r="C80" s="83">
        <v>0</v>
      </c>
      <c r="D80" s="18" t="s">
        <v>19</v>
      </c>
      <c r="E80" s="19">
        <v>8.0000000000000002E-3</v>
      </c>
      <c r="F80" s="18" t="s">
        <v>20</v>
      </c>
      <c r="G80" s="20" t="str">
        <f t="shared" si="10"/>
        <v/>
      </c>
      <c r="H80" s="18">
        <f t="shared" si="11"/>
        <v>0</v>
      </c>
      <c r="I80" s="18" t="s">
        <v>19</v>
      </c>
      <c r="J80" s="19">
        <v>0.02</v>
      </c>
      <c r="K80" s="18" t="s">
        <v>20</v>
      </c>
      <c r="L80" s="20" t="str">
        <f t="shared" si="12"/>
        <v/>
      </c>
    </row>
    <row r="81" spans="2:12" ht="12" customHeight="1" x14ac:dyDescent="0.2">
      <c r="B81" s="17" t="s">
        <v>84</v>
      </c>
      <c r="C81" s="83">
        <v>0</v>
      </c>
      <c r="D81" s="18" t="s">
        <v>19</v>
      </c>
      <c r="E81" s="19">
        <v>1.2E-2</v>
      </c>
      <c r="F81" s="18" t="s">
        <v>20</v>
      </c>
      <c r="G81" s="20" t="str">
        <f t="shared" si="10"/>
        <v/>
      </c>
      <c r="H81" s="18">
        <f t="shared" si="11"/>
        <v>0</v>
      </c>
      <c r="I81" s="18" t="s">
        <v>19</v>
      </c>
      <c r="J81" s="19">
        <v>0.09</v>
      </c>
      <c r="K81" s="18" t="s">
        <v>20</v>
      </c>
      <c r="L81" s="20" t="str">
        <f t="shared" si="12"/>
        <v/>
      </c>
    </row>
    <row r="82" spans="2:12" ht="12" customHeight="1" x14ac:dyDescent="0.2">
      <c r="B82" s="17" t="s">
        <v>85</v>
      </c>
      <c r="C82" s="83">
        <v>0</v>
      </c>
      <c r="D82" s="18" t="s">
        <v>19</v>
      </c>
      <c r="E82" s="19">
        <v>0.05</v>
      </c>
      <c r="F82" s="18" t="s">
        <v>20</v>
      </c>
      <c r="G82" s="20" t="str">
        <f t="shared" si="10"/>
        <v/>
      </c>
      <c r="H82" s="18">
        <f t="shared" si="11"/>
        <v>0</v>
      </c>
      <c r="I82" s="18" t="s">
        <v>19</v>
      </c>
      <c r="J82" s="19">
        <v>0.27</v>
      </c>
      <c r="K82" s="18" t="s">
        <v>20</v>
      </c>
      <c r="L82" s="20" t="str">
        <f t="shared" si="12"/>
        <v/>
      </c>
    </row>
    <row r="83" spans="2:12" ht="12" customHeight="1" x14ac:dyDescent="0.2">
      <c r="B83" s="76" t="s">
        <v>86</v>
      </c>
      <c r="C83" s="85">
        <v>0</v>
      </c>
      <c r="D83" s="73" t="s">
        <v>19</v>
      </c>
      <c r="E83" s="77">
        <v>5.0000000000000001E-4</v>
      </c>
      <c r="F83" s="73" t="s">
        <v>20</v>
      </c>
      <c r="G83" s="48" t="str">
        <f t="shared" si="10"/>
        <v/>
      </c>
      <c r="H83" s="73">
        <f t="shared" si="11"/>
        <v>0</v>
      </c>
      <c r="I83" s="73" t="s">
        <v>19</v>
      </c>
      <c r="J83" s="77">
        <v>3.5000000000000003E-2</v>
      </c>
      <c r="K83" s="73" t="s">
        <v>20</v>
      </c>
      <c r="L83" s="48" t="str">
        <f t="shared" si="12"/>
        <v/>
      </c>
    </row>
    <row r="84" spans="2:12" ht="12" customHeight="1" x14ac:dyDescent="0.2">
      <c r="B84" s="76" t="s">
        <v>87</v>
      </c>
      <c r="C84" s="85">
        <v>0</v>
      </c>
      <c r="D84" s="73" t="s">
        <v>19</v>
      </c>
      <c r="E84" s="77">
        <v>1E-3</v>
      </c>
      <c r="F84" s="73" t="s">
        <v>20</v>
      </c>
      <c r="G84" s="48" t="str">
        <f t="shared" si="10"/>
        <v/>
      </c>
      <c r="H84" s="73">
        <f t="shared" si="11"/>
        <v>0</v>
      </c>
      <c r="I84" s="73" t="s">
        <v>19</v>
      </c>
      <c r="J84" s="77">
        <v>0.125</v>
      </c>
      <c r="K84" s="73" t="s">
        <v>20</v>
      </c>
      <c r="L84" s="48" t="str">
        <f t="shared" si="12"/>
        <v/>
      </c>
    </row>
    <row r="85" spans="2:12" ht="12" customHeight="1" x14ac:dyDescent="0.2">
      <c r="B85" s="297" t="s">
        <v>80</v>
      </c>
      <c r="C85" s="298"/>
      <c r="D85" s="298"/>
      <c r="E85" s="298"/>
      <c r="F85" s="298"/>
      <c r="G85" s="298"/>
      <c r="H85" s="298"/>
      <c r="I85" s="298"/>
      <c r="J85" s="298"/>
      <c r="K85" s="298"/>
      <c r="L85" s="299"/>
    </row>
    <row r="86" spans="2:12" ht="12" customHeight="1" x14ac:dyDescent="0.2">
      <c r="B86" s="17" t="s">
        <v>76</v>
      </c>
      <c r="C86" s="83">
        <v>0</v>
      </c>
      <c r="D86" s="18" t="s">
        <v>19</v>
      </c>
      <c r="E86" s="19">
        <v>0.04</v>
      </c>
      <c r="F86" s="18" t="s">
        <v>20</v>
      </c>
      <c r="G86" s="20" t="str">
        <f>IF(C86&gt;0,PRODUCT(C86,E86),"")</f>
        <v/>
      </c>
      <c r="H86" s="18">
        <f>C86</f>
        <v>0</v>
      </c>
      <c r="I86" s="18" t="s">
        <v>19</v>
      </c>
      <c r="J86" s="19">
        <v>0.04</v>
      </c>
      <c r="K86" s="18" t="s">
        <v>20</v>
      </c>
      <c r="L86" s="20" t="str">
        <f>IF(H86&gt;0,PRODUCT(H86,J86),"")</f>
        <v/>
      </c>
    </row>
    <row r="87" spans="2:12" ht="12" customHeight="1" x14ac:dyDescent="0.2">
      <c r="B87" s="17" t="s">
        <v>158</v>
      </c>
      <c r="C87" s="83">
        <v>0</v>
      </c>
      <c r="D87" s="18" t="s">
        <v>19</v>
      </c>
      <c r="E87" s="19">
        <v>0.03</v>
      </c>
      <c r="F87" s="18" t="s">
        <v>20</v>
      </c>
      <c r="G87" s="20" t="str">
        <f>IF(C87&gt;0,PRODUCT(C87,E87),"")</f>
        <v/>
      </c>
      <c r="H87" s="18">
        <f>C87</f>
        <v>0</v>
      </c>
      <c r="I87" s="18" t="s">
        <v>19</v>
      </c>
      <c r="J87" s="19">
        <v>0.03</v>
      </c>
      <c r="K87" s="18" t="s">
        <v>20</v>
      </c>
      <c r="L87" s="20" t="str">
        <f>IF(H87&gt;0,PRODUCT(H87,J87),"")</f>
        <v/>
      </c>
    </row>
    <row r="88" spans="2:12" ht="12" customHeight="1" x14ac:dyDescent="0.2">
      <c r="B88" s="297" t="s">
        <v>88</v>
      </c>
      <c r="C88" s="298"/>
      <c r="D88" s="298"/>
      <c r="E88" s="298"/>
      <c r="F88" s="298"/>
      <c r="G88" s="298"/>
      <c r="H88" s="298"/>
      <c r="I88" s="298"/>
      <c r="J88" s="298"/>
      <c r="K88" s="298"/>
      <c r="L88" s="299"/>
    </row>
    <row r="89" spans="2:12" ht="12" customHeight="1" x14ac:dyDescent="0.2">
      <c r="B89" s="176"/>
      <c r="C89" s="100">
        <v>0</v>
      </c>
      <c r="D89" s="42" t="s">
        <v>19</v>
      </c>
      <c r="E89" s="96">
        <v>0</v>
      </c>
      <c r="F89" s="42" t="s">
        <v>20</v>
      </c>
      <c r="G89" s="55" t="str">
        <f>IF(C89&gt;0,PRODUCT(C89,E89),"")</f>
        <v/>
      </c>
      <c r="H89" s="71">
        <f>C89</f>
        <v>0</v>
      </c>
      <c r="I89" s="42" t="s">
        <v>19</v>
      </c>
      <c r="J89" s="96">
        <v>0</v>
      </c>
      <c r="K89" s="42" t="s">
        <v>20</v>
      </c>
      <c r="L89" s="55" t="str">
        <f>IF(H89&gt;0,PRODUCT(H89,J89),"")</f>
        <v/>
      </c>
    </row>
    <row r="90" spans="2:12" ht="12" customHeight="1" x14ac:dyDescent="0.2">
      <c r="B90" s="133"/>
      <c r="C90" s="78">
        <v>0</v>
      </c>
      <c r="D90" s="18" t="s">
        <v>19</v>
      </c>
      <c r="E90" s="79">
        <v>0</v>
      </c>
      <c r="F90" s="18" t="s">
        <v>20</v>
      </c>
      <c r="G90" s="20" t="str">
        <f>IF(C90&gt;0,PRODUCT(C90,E90),"")</f>
        <v/>
      </c>
      <c r="H90" s="21">
        <f>C90</f>
        <v>0</v>
      </c>
      <c r="I90" s="18" t="s">
        <v>19</v>
      </c>
      <c r="J90" s="79">
        <v>0</v>
      </c>
      <c r="K90" s="18" t="s">
        <v>20</v>
      </c>
      <c r="L90" s="20" t="str">
        <f>IF(H90&gt;0,PRODUCT(H90,J90),"")</f>
        <v/>
      </c>
    </row>
    <row r="91" spans="2:12" ht="12" customHeight="1" x14ac:dyDescent="0.2">
      <c r="B91" s="133"/>
      <c r="C91" s="78">
        <v>0</v>
      </c>
      <c r="D91" s="18" t="s">
        <v>19</v>
      </c>
      <c r="E91" s="79">
        <v>0</v>
      </c>
      <c r="F91" s="18" t="s">
        <v>20</v>
      </c>
      <c r="G91" s="20" t="str">
        <f>IF(C91&gt;0,PRODUCT(C91,E91),"")</f>
        <v/>
      </c>
      <c r="H91" s="21">
        <f>C91</f>
        <v>0</v>
      </c>
      <c r="I91" s="18" t="s">
        <v>19</v>
      </c>
      <c r="J91" s="79">
        <v>0</v>
      </c>
      <c r="K91" s="18" t="s">
        <v>20</v>
      </c>
      <c r="L91" s="20" t="str">
        <f>IF(H91&gt;0,PRODUCT(H91,J91),"")</f>
        <v/>
      </c>
    </row>
    <row r="92" spans="2:12" ht="12" customHeight="1" x14ac:dyDescent="0.2">
      <c r="B92" s="133"/>
      <c r="C92" s="78">
        <v>0</v>
      </c>
      <c r="D92" s="18" t="s">
        <v>19</v>
      </c>
      <c r="E92" s="79">
        <v>0</v>
      </c>
      <c r="F92" s="18" t="s">
        <v>20</v>
      </c>
      <c r="G92" s="20" t="str">
        <f>IF(C92&gt;0,PRODUCT(C92,E92),"")</f>
        <v/>
      </c>
      <c r="H92" s="21">
        <f>C92</f>
        <v>0</v>
      </c>
      <c r="I92" s="18" t="s">
        <v>19</v>
      </c>
      <c r="J92" s="79">
        <v>0</v>
      </c>
      <c r="K92" s="18" t="s">
        <v>20</v>
      </c>
      <c r="L92" s="20" t="str">
        <f>IF(H92&gt;0,PRODUCT(H92,J92),"")</f>
        <v/>
      </c>
    </row>
    <row r="93" spans="2:12" ht="12" customHeight="1" x14ac:dyDescent="0.2">
      <c r="B93" s="175"/>
      <c r="C93" s="85">
        <v>0</v>
      </c>
      <c r="D93" s="73" t="s">
        <v>19</v>
      </c>
      <c r="E93" s="101">
        <v>0</v>
      </c>
      <c r="F93" s="73" t="s">
        <v>20</v>
      </c>
      <c r="G93" s="48" t="str">
        <f>IF(C93&gt;0,PRODUCT(C93,E93),"")</f>
        <v/>
      </c>
      <c r="H93" s="72">
        <f>C93</f>
        <v>0</v>
      </c>
      <c r="I93" s="73" t="s">
        <v>19</v>
      </c>
      <c r="J93" s="101">
        <v>0</v>
      </c>
      <c r="K93" s="74" t="s">
        <v>20</v>
      </c>
      <c r="L93" s="75" t="str">
        <f>IF(H93&gt;0,PRODUCT(H93,J93),"")</f>
        <v/>
      </c>
    </row>
    <row r="94" spans="2:12" ht="12" customHeight="1" x14ac:dyDescent="0.2">
      <c r="B94" s="297" t="s">
        <v>89</v>
      </c>
      <c r="C94" s="298"/>
      <c r="D94" s="298"/>
      <c r="E94" s="298"/>
      <c r="F94" s="298"/>
      <c r="G94" s="298"/>
      <c r="H94" s="298"/>
      <c r="I94" s="298"/>
      <c r="J94" s="298"/>
      <c r="K94" s="298"/>
      <c r="L94" s="299"/>
    </row>
    <row r="95" spans="2:12" ht="12" customHeight="1" x14ac:dyDescent="0.2">
      <c r="B95" s="130" t="s">
        <v>90</v>
      </c>
      <c r="C95" s="129"/>
      <c r="D95" s="128"/>
      <c r="E95" s="127">
        <f>G145</f>
        <v>0</v>
      </c>
      <c r="F95" s="126" t="s">
        <v>20</v>
      </c>
      <c r="G95" s="125" t="str">
        <f>IF(E95&gt;0,E95,"")</f>
        <v/>
      </c>
      <c r="H95" s="129"/>
      <c r="I95" s="128"/>
      <c r="J95" s="127">
        <f>L145</f>
        <v>0</v>
      </c>
      <c r="K95" s="126" t="s">
        <v>20</v>
      </c>
      <c r="L95" s="125" t="str">
        <f>IF(J95&gt;0,J95,"")</f>
        <v/>
      </c>
    </row>
    <row r="96" spans="2:12" ht="12" customHeight="1" x14ac:dyDescent="0.2">
      <c r="B96" s="17" t="s">
        <v>91</v>
      </c>
      <c r="C96" s="52"/>
      <c r="D96" s="53"/>
      <c r="E96" s="54">
        <f>G159</f>
        <v>0</v>
      </c>
      <c r="F96" s="42" t="s">
        <v>20</v>
      </c>
      <c r="G96" s="55" t="str">
        <f>IF(E96&gt;0,E96,"")</f>
        <v/>
      </c>
      <c r="H96" s="52"/>
      <c r="I96" s="53"/>
      <c r="J96" s="54">
        <f>L159</f>
        <v>0</v>
      </c>
      <c r="K96" s="42" t="s">
        <v>20</v>
      </c>
      <c r="L96" s="55" t="str">
        <f>IF(J96&gt;0,J96,"")</f>
        <v/>
      </c>
    </row>
    <row r="97" spans="2:12" ht="12" customHeight="1" x14ac:dyDescent="0.2">
      <c r="B97" s="17" t="s">
        <v>126</v>
      </c>
      <c r="C97" s="49"/>
      <c r="D97" s="50"/>
      <c r="E97" s="51">
        <f>G173</f>
        <v>0</v>
      </c>
      <c r="F97" s="23" t="s">
        <v>20</v>
      </c>
      <c r="G97" s="24" t="str">
        <f>IF(E97&gt;0,E97,"")</f>
        <v/>
      </c>
      <c r="H97" s="49"/>
      <c r="I97" s="50"/>
      <c r="J97" s="51">
        <f>L173</f>
        <v>0</v>
      </c>
      <c r="K97" s="23" t="s">
        <v>20</v>
      </c>
      <c r="L97" s="24" t="str">
        <f>IF(J97&gt;0,J97,"")</f>
        <v/>
      </c>
    </row>
    <row r="98" spans="2:12" ht="12" customHeight="1" x14ac:dyDescent="0.2">
      <c r="B98" s="17" t="s">
        <v>127</v>
      </c>
      <c r="C98" s="52"/>
      <c r="D98" s="53"/>
      <c r="E98" s="54">
        <f>G187</f>
        <v>0</v>
      </c>
      <c r="F98" s="42" t="s">
        <v>20</v>
      </c>
      <c r="G98" s="55" t="str">
        <f>IF(E98&gt;0,E98,"")</f>
        <v/>
      </c>
      <c r="H98" s="52"/>
      <c r="I98" s="53"/>
      <c r="J98" s="54">
        <f>L187</f>
        <v>0</v>
      </c>
      <c r="K98" s="42" t="s">
        <v>20</v>
      </c>
      <c r="L98" s="55" t="str">
        <f>IF(J98&gt;0,J98,"")</f>
        <v/>
      </c>
    </row>
    <row r="99" spans="2:12" ht="12" customHeight="1" x14ac:dyDescent="0.2">
      <c r="B99" s="17" t="s">
        <v>128</v>
      </c>
      <c r="C99" s="174"/>
      <c r="D99" s="173"/>
      <c r="E99" s="79">
        <v>0</v>
      </c>
      <c r="F99" s="18" t="s">
        <v>20</v>
      </c>
      <c r="G99" s="19" t="str">
        <f>IF(E99&gt;0,E99,"")</f>
        <v/>
      </c>
      <c r="H99" s="172"/>
      <c r="I99" s="171"/>
      <c r="J99" s="79">
        <v>0</v>
      </c>
      <c r="K99" s="18" t="s">
        <v>20</v>
      </c>
      <c r="L99" s="19" t="str">
        <f>IF(J99&gt;0,J99,"")</f>
        <v/>
      </c>
    </row>
    <row r="100" spans="2:12" ht="22.5" customHeight="1" x14ac:dyDescent="0.2">
      <c r="B100" s="208" t="s">
        <v>93</v>
      </c>
      <c r="C100" s="212"/>
      <c r="D100" s="212"/>
      <c r="E100" s="212"/>
      <c r="F100" s="212"/>
      <c r="G100" s="1">
        <f>SUM(G9:G74,G77:G99)</f>
        <v>0.14499999999999999</v>
      </c>
      <c r="H100" s="211" t="s">
        <v>114</v>
      </c>
      <c r="I100" s="212"/>
      <c r="J100" s="212"/>
      <c r="K100" s="213"/>
      <c r="L100" s="1">
        <f>SUM(L9:L34,L73:L99)</f>
        <v>0.67500000000000004</v>
      </c>
    </row>
    <row r="101" spans="2:12" x14ac:dyDescent="0.2">
      <c r="B101" s="2"/>
      <c r="C101" s="2"/>
      <c r="D101" s="2"/>
      <c r="E101" s="3"/>
      <c r="F101" s="3"/>
      <c r="G101" s="2"/>
    </row>
    <row r="102" spans="2:12" x14ac:dyDescent="0.2">
      <c r="H102" s="56"/>
      <c r="I102" s="56"/>
    </row>
    <row r="103" spans="2:12" ht="39" customHeight="1" x14ac:dyDescent="0.25">
      <c r="B103" s="70"/>
      <c r="C103" s="355" t="s">
        <v>144</v>
      </c>
      <c r="D103" s="355"/>
      <c r="E103" s="355"/>
      <c r="F103" s="355"/>
      <c r="G103" s="355"/>
      <c r="H103" s="355"/>
      <c r="I103" s="355"/>
      <c r="J103" s="355"/>
      <c r="K103" s="355"/>
      <c r="L103" s="356"/>
    </row>
    <row r="104" spans="2:12" ht="12.75" customHeight="1" x14ac:dyDescent="0.2">
      <c r="B104" s="313" t="s">
        <v>95</v>
      </c>
      <c r="C104" s="314"/>
      <c r="D104" s="314"/>
      <c r="E104" s="314"/>
      <c r="F104" s="314"/>
      <c r="G104" s="314"/>
      <c r="H104" s="314"/>
      <c r="I104" s="314"/>
      <c r="J104" s="314"/>
      <c r="K104" s="314"/>
      <c r="L104" s="315"/>
    </row>
    <row r="105" spans="2:12" ht="11.25" customHeight="1" x14ac:dyDescent="0.2">
      <c r="B105" s="316"/>
      <c r="C105" s="317"/>
      <c r="D105" s="317"/>
      <c r="E105" s="317"/>
      <c r="F105" s="317"/>
      <c r="G105" s="317"/>
      <c r="H105" s="317"/>
      <c r="I105" s="317"/>
      <c r="J105" s="317"/>
      <c r="K105" s="317"/>
      <c r="L105" s="318"/>
    </row>
    <row r="106" spans="2:12" ht="6" customHeight="1" x14ac:dyDescent="0.2">
      <c r="B106" s="87"/>
      <c r="C106" s="181"/>
      <c r="D106" s="181"/>
      <c r="E106" s="181"/>
      <c r="F106" s="181"/>
      <c r="G106" s="170"/>
      <c r="H106" s="56"/>
      <c r="I106" s="56"/>
    </row>
    <row r="107" spans="2:12" ht="13.5" customHeight="1" x14ac:dyDescent="0.2">
      <c r="B107" s="333"/>
      <c r="C107" s="334"/>
      <c r="D107" s="334"/>
      <c r="E107" s="334"/>
      <c r="F107" s="334"/>
      <c r="G107" s="335"/>
      <c r="H107" s="331" t="s">
        <v>96</v>
      </c>
      <c r="I107" s="332"/>
      <c r="J107" s="332"/>
      <c r="K107" s="332"/>
      <c r="L107" s="332"/>
    </row>
    <row r="108" spans="2:12" x14ac:dyDescent="0.2">
      <c r="B108" s="336"/>
      <c r="C108" s="337"/>
      <c r="D108" s="337"/>
      <c r="E108" s="337"/>
      <c r="F108" s="337"/>
      <c r="G108" s="338"/>
      <c r="H108" s="326" t="s">
        <v>5</v>
      </c>
      <c r="I108" s="327"/>
      <c r="J108" s="327"/>
      <c r="K108" s="327"/>
      <c r="L108" s="328"/>
    </row>
    <row r="109" spans="2:12" x14ac:dyDescent="0.2">
      <c r="B109" s="249" t="s">
        <v>129</v>
      </c>
      <c r="C109" s="250"/>
      <c r="D109" s="251"/>
      <c r="E109" s="329">
        <f>G100</f>
        <v>0.14499999999999999</v>
      </c>
      <c r="F109" s="329"/>
      <c r="G109" s="330"/>
      <c r="H109" s="194" t="s">
        <v>19</v>
      </c>
      <c r="I109" s="266">
        <f>VLOOKUP(H108,AD5:AE9,2,FALSE)</f>
        <v>24</v>
      </c>
      <c r="J109" s="267"/>
      <c r="K109" s="59" t="s">
        <v>20</v>
      </c>
      <c r="L109" s="60">
        <f>E109*I109</f>
        <v>3.4799999999999995</v>
      </c>
    </row>
    <row r="110" spans="2:12" x14ac:dyDescent="0.2">
      <c r="B110" s="333"/>
      <c r="C110" s="334"/>
      <c r="D110" s="334"/>
      <c r="E110" s="334"/>
      <c r="F110" s="334"/>
      <c r="G110" s="335"/>
      <c r="H110" s="331" t="s">
        <v>98</v>
      </c>
      <c r="I110" s="332"/>
      <c r="J110" s="332"/>
      <c r="K110" s="332"/>
      <c r="L110" s="332"/>
    </row>
    <row r="111" spans="2:12" x14ac:dyDescent="0.2">
      <c r="B111" s="336"/>
      <c r="C111" s="337"/>
      <c r="D111" s="337"/>
      <c r="E111" s="337"/>
      <c r="F111" s="337"/>
      <c r="G111" s="338"/>
      <c r="H111" s="326" t="s">
        <v>4</v>
      </c>
      <c r="I111" s="327"/>
      <c r="J111" s="327"/>
      <c r="K111" s="327"/>
      <c r="L111" s="328"/>
    </row>
    <row r="112" spans="2:12" x14ac:dyDescent="0.2">
      <c r="B112" s="359" t="s">
        <v>130</v>
      </c>
      <c r="C112" s="360"/>
      <c r="D112" s="361"/>
      <c r="E112" s="362">
        <f>L100</f>
        <v>0.67500000000000004</v>
      </c>
      <c r="F112" s="363"/>
      <c r="G112" s="364"/>
      <c r="H112" s="192" t="s">
        <v>19</v>
      </c>
      <c r="I112" s="357">
        <f>VLOOKUP(H111,AA5:AB25,2,FALSE)</f>
        <v>8.4000000000000005E-2</v>
      </c>
      <c r="J112" s="358"/>
      <c r="K112" s="169" t="s">
        <v>20</v>
      </c>
      <c r="L112" s="60">
        <f>E112*I112</f>
        <v>5.6700000000000007E-2</v>
      </c>
    </row>
    <row r="113" spans="2:12" ht="18" customHeight="1" x14ac:dyDescent="0.2">
      <c r="B113" s="211" t="s">
        <v>100</v>
      </c>
      <c r="C113" s="212"/>
      <c r="D113" s="212"/>
      <c r="E113" s="212"/>
      <c r="F113" s="212"/>
      <c r="G113" s="212"/>
      <c r="H113" s="212"/>
      <c r="I113" s="212"/>
      <c r="J113" s="212"/>
      <c r="K113" s="212"/>
      <c r="L113" s="5">
        <f>(L109+L112)</f>
        <v>3.5366999999999997</v>
      </c>
    </row>
    <row r="114" spans="2:12" x14ac:dyDescent="0.2">
      <c r="B114" s="342" t="s">
        <v>101</v>
      </c>
      <c r="C114" s="343"/>
      <c r="D114" s="343"/>
      <c r="E114" s="343"/>
      <c r="F114" s="343"/>
      <c r="G114" s="344"/>
      <c r="H114" s="339">
        <v>1.2</v>
      </c>
      <c r="I114" s="340"/>
      <c r="J114" s="341"/>
      <c r="K114" s="168" t="s">
        <v>20</v>
      </c>
      <c r="L114" s="167">
        <f>H114</f>
        <v>1.2</v>
      </c>
    </row>
    <row r="115" spans="2:12" ht="22.5" customHeight="1" x14ac:dyDescent="0.2">
      <c r="B115" s="198" t="s">
        <v>102</v>
      </c>
      <c r="C115" s="199"/>
      <c r="D115" s="199"/>
      <c r="E115" s="199"/>
      <c r="F115" s="199"/>
      <c r="G115" s="199"/>
      <c r="H115" s="199"/>
      <c r="I115" s="199"/>
      <c r="J115" s="199"/>
      <c r="K115" s="200"/>
      <c r="L115" s="166">
        <f>L113*L114</f>
        <v>4.2440399999999991</v>
      </c>
    </row>
    <row r="116" spans="2:12" ht="7.5" customHeight="1" x14ac:dyDescent="0.2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64"/>
    </row>
    <row r="117" spans="2:12" ht="15.75" customHeight="1" x14ac:dyDescent="0.2">
      <c r="B117" s="201" t="s">
        <v>103</v>
      </c>
      <c r="C117" s="202"/>
      <c r="D117" s="202"/>
      <c r="E117" s="202"/>
      <c r="F117" s="202"/>
      <c r="G117" s="202"/>
      <c r="H117" s="204" t="str">
        <f>IF(L115&lt;=7,"BAT-1270 - 7AH Batteries",IF(L115&lt;=12,"BAT-12120 - 12AH Batteries",IF(L115&lt;=18,"BAT-12180 - 18AH Batteries",IF(L115&lt;=26,"BAT-12260 - 26AH Batteries",IF(L115&lt;=55,"BAT-12550 - 55AH Batteries",IF(L115&lt;=100,"BAT-121000 - 100AH Batteries","No recomendation for battery."))))))</f>
        <v>BAT-1270 - 7AH Batteries</v>
      </c>
      <c r="I117" s="205"/>
      <c r="J117" s="205"/>
      <c r="K117" s="205"/>
      <c r="L117" s="206"/>
    </row>
    <row r="118" spans="2:12" ht="9" customHeight="1" x14ac:dyDescent="0.2">
      <c r="H118" s="165"/>
      <c r="I118" s="164"/>
      <c r="J118" s="141"/>
      <c r="K118" s="163"/>
    </row>
    <row r="119" spans="2:12" x14ac:dyDescent="0.2">
      <c r="B119" s="370" t="s">
        <v>104</v>
      </c>
      <c r="C119" s="371"/>
      <c r="D119" s="371"/>
      <c r="E119" s="371"/>
      <c r="F119" s="371"/>
      <c r="G119" s="371"/>
      <c r="H119" s="375"/>
      <c r="I119" s="376"/>
      <c r="J119" s="376"/>
      <c r="K119" s="376"/>
      <c r="L119" s="377"/>
    </row>
    <row r="120" spans="2:12" x14ac:dyDescent="0.2">
      <c r="B120" s="378" t="str">
        <f>IF(L115&lt;=18,"The batteries can be charged by the MS-9200UDLS Charger.",IF(L115&lt;=75,"The batteries will require a CHG-75 External Battery Charger.",IF(L115&lt;=120,"The batteries will require a CHG-120F External Battery Charger.","This system will require multiple External Battery Chargers.")))</f>
        <v>The batteries can be charged by the MS-9200UDLS Charger.</v>
      </c>
      <c r="C120" s="378"/>
      <c r="D120" s="378"/>
      <c r="E120" s="378"/>
      <c r="F120" s="378"/>
      <c r="G120" s="378"/>
      <c r="H120" s="378"/>
      <c r="I120" s="378"/>
      <c r="J120" s="378"/>
      <c r="K120" s="378"/>
      <c r="L120" s="378"/>
    </row>
    <row r="121" spans="2:12" x14ac:dyDescent="0.2">
      <c r="B121" s="378" t="str">
        <f>IF(ROUNDUP(L115,0)&lt;=12,"The batteries can be housed in the MS-9200UDLS Cabinet.",IF(ROUNDUP(L115,0)&lt;=18,"The batteries can be housed in the MS-9200UDLS Cabinet.",IF(ROUNDUP(L115,0)&lt;=26,"You will need a BB-26 Backbox for these batteries.",IF(ROUNDUP(L115,0)&lt;=55,"You will need a BB-55 Backbox for these batteries.","You will need multiple BB-55 Backboxes for these batteries."))))</f>
        <v>The batteries can be housed in the MS-9200UDLS Cabinet.</v>
      </c>
      <c r="C121" s="378"/>
      <c r="D121" s="378"/>
      <c r="E121" s="378"/>
      <c r="F121" s="378"/>
      <c r="G121" s="378"/>
      <c r="H121" s="378"/>
      <c r="I121" s="378"/>
      <c r="J121" s="378"/>
      <c r="K121" s="378"/>
      <c r="L121" s="378"/>
    </row>
    <row r="122" spans="2:12" x14ac:dyDescent="0.2">
      <c r="B122" s="8"/>
      <c r="C122" s="9"/>
      <c r="D122" s="9"/>
      <c r="E122" s="10"/>
      <c r="F122" s="11"/>
      <c r="G122" s="12"/>
    </row>
    <row r="123" spans="2:12" x14ac:dyDescent="0.2">
      <c r="B123" s="370" t="s">
        <v>105</v>
      </c>
      <c r="C123" s="371"/>
      <c r="D123" s="371"/>
      <c r="E123" s="371"/>
      <c r="F123" s="371"/>
      <c r="G123" s="371"/>
      <c r="H123" s="333"/>
      <c r="I123" s="334"/>
      <c r="J123" s="334"/>
      <c r="K123" s="334"/>
      <c r="L123" s="335"/>
    </row>
    <row r="124" spans="2:12" x14ac:dyDescent="0.2">
      <c r="B124" s="372" t="str">
        <f>IF(J95="","NAC#1 current is within the limitations of the circuit.",IF(J95&gt;2.5,"**THE CURRENT FOR NAC#1 EXCEEDS THE MAX. OUTPUT OF THE CIRCUIT**","NAC#1 current is within the limitations of the circuit."))</f>
        <v>NAC#1 current is within the limitations of the circuit.</v>
      </c>
      <c r="C124" s="373"/>
      <c r="D124" s="373"/>
      <c r="E124" s="373"/>
      <c r="F124" s="373"/>
      <c r="G124" s="373"/>
      <c r="H124" s="373"/>
      <c r="I124" s="373"/>
      <c r="J124" s="373"/>
      <c r="K124" s="373"/>
      <c r="L124" s="374"/>
    </row>
    <row r="125" spans="2:12" x14ac:dyDescent="0.2">
      <c r="B125" s="372" t="str">
        <f>IF(J96="","NAC#2 current is within the limitations of the circuit.",IF(J96&gt;2.5,"**THE CURRENT FOR NAC#2 EXCEEDS THE MAX. OUTPUT OF THE CIRCUIT**","NAC#2 current is within the limitations of the circuit."))</f>
        <v>NAC#2 current is within the limitations of the circuit.</v>
      </c>
      <c r="C125" s="373"/>
      <c r="D125" s="373"/>
      <c r="E125" s="373"/>
      <c r="F125" s="373"/>
      <c r="G125" s="373"/>
      <c r="H125" s="373"/>
      <c r="I125" s="373"/>
      <c r="J125" s="373"/>
      <c r="K125" s="373"/>
      <c r="L125" s="374"/>
    </row>
    <row r="126" spans="2:12" x14ac:dyDescent="0.2">
      <c r="B126" s="372" t="str">
        <f>IF(J97="","NAC#3 current is within the limitations of the circuit.",IF(J97&gt;2.5,"**THE CURRENT FOR NAC#3 EXCEEDS THE MAX. OUTPUT OF THE CIRCUIT**","NAC#3 current is within the limitations of the circuit."))</f>
        <v>NAC#3 current is within the limitations of the circuit.</v>
      </c>
      <c r="C126" s="373"/>
      <c r="D126" s="373"/>
      <c r="E126" s="373"/>
      <c r="F126" s="373"/>
      <c r="G126" s="373"/>
      <c r="H126" s="373"/>
      <c r="I126" s="373"/>
      <c r="J126" s="373"/>
      <c r="K126" s="373"/>
      <c r="L126" s="374"/>
    </row>
    <row r="127" spans="2:12" x14ac:dyDescent="0.2">
      <c r="B127" s="372" t="str">
        <f>IF(J98="","NAC#4 current is within the limitations of the circuit.",IF(J98&gt;2.5,"**THE CURRENT FOR NAC#4 EXCEEDS THE MAX. OUTPUT OF THE CIRCUIT**","NAC#4 current is within the limitations of the circuit."))</f>
        <v>NAC#4 current is within the limitations of the circuit.</v>
      </c>
      <c r="C127" s="373"/>
      <c r="D127" s="373"/>
      <c r="E127" s="373"/>
      <c r="F127" s="373"/>
      <c r="G127" s="373"/>
      <c r="H127" s="373"/>
      <c r="I127" s="373"/>
      <c r="J127" s="373"/>
      <c r="K127" s="373"/>
      <c r="L127" s="374"/>
    </row>
    <row r="128" spans="2:12" x14ac:dyDescent="0.2">
      <c r="B128" s="241" t="s">
        <v>159</v>
      </c>
      <c r="C128" s="242"/>
      <c r="D128" s="242"/>
      <c r="E128" s="242"/>
      <c r="F128" s="242"/>
      <c r="G128" s="242"/>
      <c r="H128" s="242"/>
      <c r="I128" s="242"/>
      <c r="J128" s="242"/>
      <c r="K128" s="242"/>
      <c r="L128" s="243"/>
    </row>
    <row r="129" spans="2:12" x14ac:dyDescent="0.2">
      <c r="B129" s="379" t="str">
        <f>IF(C10&gt;0,IF(L100&gt;6,"Output Current has exceeded panel limitations. Consider adding an Auxiliary Power Supply.","The output current is within the panel's limitations."),IF(L100&gt;3,IF(L100&lt;=6,"An Additional XRM-24B Transformer is required to meet current draw requirements.","Output Current has exceeded panel limitations. Consider adding an Auxiliary Power Supply."),"The output current is within the panel's limitations."))</f>
        <v>The output current is within the panel's limitations.</v>
      </c>
      <c r="C129" s="380"/>
      <c r="D129" s="380"/>
      <c r="E129" s="380"/>
      <c r="F129" s="380"/>
      <c r="G129" s="380"/>
      <c r="H129" s="380"/>
      <c r="I129" s="380"/>
      <c r="J129" s="380"/>
      <c r="K129" s="380"/>
      <c r="L129" s="381"/>
    </row>
    <row r="130" spans="2:12" x14ac:dyDescent="0.2">
      <c r="B130" s="162"/>
      <c r="C130" s="162"/>
      <c r="D130" s="162"/>
      <c r="E130" s="162"/>
      <c r="F130" s="162"/>
      <c r="G130" s="162"/>
      <c r="H130" s="162"/>
      <c r="I130" s="162"/>
      <c r="J130" s="162"/>
      <c r="K130" s="162"/>
      <c r="L130" s="162"/>
    </row>
    <row r="131" spans="2:12" x14ac:dyDescent="0.2">
      <c r="B131" s="161"/>
      <c r="C131" s="161"/>
      <c r="D131" s="161"/>
      <c r="E131" s="161"/>
      <c r="F131" s="161"/>
      <c r="G131" s="161"/>
      <c r="H131" s="161"/>
      <c r="I131" s="161"/>
      <c r="J131" s="161"/>
      <c r="K131" s="161"/>
      <c r="L131" s="161"/>
    </row>
    <row r="132" spans="2:12" ht="39" customHeight="1" x14ac:dyDescent="0.25">
      <c r="B132" s="70"/>
      <c r="C132" s="355" t="s">
        <v>144</v>
      </c>
      <c r="D132" s="355"/>
      <c r="E132" s="355"/>
      <c r="F132" s="355"/>
      <c r="G132" s="355"/>
      <c r="H132" s="355"/>
      <c r="I132" s="355"/>
      <c r="J132" s="355"/>
      <c r="K132" s="355"/>
      <c r="L132" s="356"/>
    </row>
    <row r="133" spans="2:12" x14ac:dyDescent="0.2">
      <c r="B133" s="223" t="s">
        <v>90</v>
      </c>
      <c r="C133" s="224"/>
      <c r="D133" s="224"/>
      <c r="E133" s="224"/>
      <c r="F133" s="224"/>
      <c r="G133" s="224"/>
      <c r="H133" s="224"/>
      <c r="I133" s="224"/>
      <c r="J133" s="224"/>
      <c r="K133" s="224"/>
      <c r="L133" s="225"/>
    </row>
    <row r="134" spans="2:12" x14ac:dyDescent="0.2">
      <c r="B134" s="89" t="s">
        <v>12</v>
      </c>
      <c r="C134" s="15" t="s">
        <v>13</v>
      </c>
      <c r="D134" s="217" t="s">
        <v>108</v>
      </c>
      <c r="E134" s="218"/>
      <c r="F134" s="219"/>
      <c r="G134" s="15" t="s">
        <v>15</v>
      </c>
      <c r="H134" s="15" t="s">
        <v>13</v>
      </c>
      <c r="I134" s="220" t="s">
        <v>109</v>
      </c>
      <c r="J134" s="221"/>
      <c r="K134" s="222"/>
      <c r="L134" s="16" t="s">
        <v>15</v>
      </c>
    </row>
    <row r="135" spans="2:12" x14ac:dyDescent="0.2">
      <c r="B135" s="97"/>
      <c r="C135" s="100">
        <v>0</v>
      </c>
      <c r="D135" s="42" t="s">
        <v>19</v>
      </c>
      <c r="E135" s="96">
        <v>0</v>
      </c>
      <c r="F135" s="42" t="s">
        <v>20</v>
      </c>
      <c r="G135" s="55" t="str">
        <f t="shared" ref="G135:G144" si="13">IF(C135&gt;0,PRODUCT(C135,E135),"")</f>
        <v/>
      </c>
      <c r="H135" s="71">
        <f t="shared" ref="H135:H144" si="14">C135</f>
        <v>0</v>
      </c>
      <c r="I135" s="42" t="s">
        <v>19</v>
      </c>
      <c r="J135" s="96">
        <v>0</v>
      </c>
      <c r="K135" s="42" t="s">
        <v>20</v>
      </c>
      <c r="L135" s="55" t="str">
        <f t="shared" ref="L135:L144" si="15">IF(H135&gt;0,PRODUCT(H135,J135),"")</f>
        <v/>
      </c>
    </row>
    <row r="136" spans="2:12" x14ac:dyDescent="0.2">
      <c r="B136" s="93"/>
      <c r="C136" s="83">
        <v>0</v>
      </c>
      <c r="D136" s="18" t="s">
        <v>19</v>
      </c>
      <c r="E136" s="94">
        <v>0</v>
      </c>
      <c r="F136" s="18" t="s">
        <v>20</v>
      </c>
      <c r="G136" s="20" t="str">
        <f t="shared" si="13"/>
        <v/>
      </c>
      <c r="H136" s="21">
        <f t="shared" si="14"/>
        <v>0</v>
      </c>
      <c r="I136" s="18" t="s">
        <v>19</v>
      </c>
      <c r="J136" s="94">
        <v>0</v>
      </c>
      <c r="K136" s="18" t="s">
        <v>20</v>
      </c>
      <c r="L136" s="20" t="str">
        <f t="shared" si="15"/>
        <v/>
      </c>
    </row>
    <row r="137" spans="2:12" x14ac:dyDescent="0.2">
      <c r="B137" s="93"/>
      <c r="C137" s="83">
        <v>0</v>
      </c>
      <c r="D137" s="18" t="s">
        <v>19</v>
      </c>
      <c r="E137" s="94">
        <v>0</v>
      </c>
      <c r="F137" s="18" t="s">
        <v>20</v>
      </c>
      <c r="G137" s="20" t="str">
        <f t="shared" si="13"/>
        <v/>
      </c>
      <c r="H137" s="21">
        <f t="shared" si="14"/>
        <v>0</v>
      </c>
      <c r="I137" s="18" t="s">
        <v>19</v>
      </c>
      <c r="J137" s="94">
        <v>0</v>
      </c>
      <c r="K137" s="18" t="s">
        <v>20</v>
      </c>
      <c r="L137" s="20" t="str">
        <f t="shared" si="15"/>
        <v/>
      </c>
    </row>
    <row r="138" spans="2:12" x14ac:dyDescent="0.2">
      <c r="B138" s="98"/>
      <c r="C138" s="85">
        <v>0</v>
      </c>
      <c r="D138" s="73" t="s">
        <v>19</v>
      </c>
      <c r="E138" s="101">
        <v>0</v>
      </c>
      <c r="F138" s="73" t="s">
        <v>20</v>
      </c>
      <c r="G138" s="48" t="str">
        <f t="shared" si="13"/>
        <v/>
      </c>
      <c r="H138" s="72">
        <f t="shared" si="14"/>
        <v>0</v>
      </c>
      <c r="I138" s="73" t="s">
        <v>19</v>
      </c>
      <c r="J138" s="101">
        <v>0</v>
      </c>
      <c r="K138" s="73" t="s">
        <v>20</v>
      </c>
      <c r="L138" s="48" t="str">
        <f t="shared" si="15"/>
        <v/>
      </c>
    </row>
    <row r="139" spans="2:12" x14ac:dyDescent="0.2">
      <c r="B139" s="99"/>
      <c r="C139" s="82">
        <v>0</v>
      </c>
      <c r="D139" s="23" t="s">
        <v>19</v>
      </c>
      <c r="E139" s="95">
        <v>0</v>
      </c>
      <c r="F139" s="23" t="s">
        <v>20</v>
      </c>
      <c r="G139" s="24" t="str">
        <f t="shared" si="13"/>
        <v/>
      </c>
      <c r="H139" s="25">
        <f t="shared" si="14"/>
        <v>0</v>
      </c>
      <c r="I139" s="23" t="s">
        <v>19</v>
      </c>
      <c r="J139" s="95">
        <v>0</v>
      </c>
      <c r="K139" s="23" t="s">
        <v>20</v>
      </c>
      <c r="L139" s="24" t="str">
        <f t="shared" si="15"/>
        <v/>
      </c>
    </row>
    <row r="140" spans="2:12" x14ac:dyDescent="0.2">
      <c r="B140" s="99"/>
      <c r="C140" s="82">
        <v>0</v>
      </c>
      <c r="D140" s="23" t="s">
        <v>19</v>
      </c>
      <c r="E140" s="95">
        <v>0</v>
      </c>
      <c r="F140" s="23" t="s">
        <v>20</v>
      </c>
      <c r="G140" s="24" t="str">
        <f t="shared" si="13"/>
        <v/>
      </c>
      <c r="H140" s="25">
        <f t="shared" si="14"/>
        <v>0</v>
      </c>
      <c r="I140" s="23" t="s">
        <v>19</v>
      </c>
      <c r="J140" s="95">
        <v>0</v>
      </c>
      <c r="K140" s="23" t="s">
        <v>20</v>
      </c>
      <c r="L140" s="24" t="str">
        <f t="shared" si="15"/>
        <v/>
      </c>
    </row>
    <row r="141" spans="2:12" x14ac:dyDescent="0.2">
      <c r="B141" s="97"/>
      <c r="C141" s="100">
        <v>0</v>
      </c>
      <c r="D141" s="42" t="s">
        <v>19</v>
      </c>
      <c r="E141" s="96">
        <v>0</v>
      </c>
      <c r="F141" s="42" t="s">
        <v>20</v>
      </c>
      <c r="G141" s="55" t="str">
        <f t="shared" si="13"/>
        <v/>
      </c>
      <c r="H141" s="71">
        <f t="shared" si="14"/>
        <v>0</v>
      </c>
      <c r="I141" s="42" t="s">
        <v>19</v>
      </c>
      <c r="J141" s="96">
        <v>0</v>
      </c>
      <c r="K141" s="42" t="s">
        <v>20</v>
      </c>
      <c r="L141" s="55" t="str">
        <f t="shared" si="15"/>
        <v/>
      </c>
    </row>
    <row r="142" spans="2:12" x14ac:dyDescent="0.2">
      <c r="B142" s="93"/>
      <c r="C142" s="83">
        <v>0</v>
      </c>
      <c r="D142" s="18" t="s">
        <v>19</v>
      </c>
      <c r="E142" s="94">
        <v>0</v>
      </c>
      <c r="F142" s="18" t="s">
        <v>20</v>
      </c>
      <c r="G142" s="20" t="str">
        <f t="shared" si="13"/>
        <v/>
      </c>
      <c r="H142" s="21">
        <f t="shared" si="14"/>
        <v>0</v>
      </c>
      <c r="I142" s="18" t="s">
        <v>19</v>
      </c>
      <c r="J142" s="94">
        <v>0</v>
      </c>
      <c r="K142" s="18" t="s">
        <v>20</v>
      </c>
      <c r="L142" s="20" t="str">
        <f t="shared" si="15"/>
        <v/>
      </c>
    </row>
    <row r="143" spans="2:12" x14ac:dyDescent="0.2">
      <c r="B143" s="93"/>
      <c r="C143" s="83">
        <v>0</v>
      </c>
      <c r="D143" s="18" t="s">
        <v>19</v>
      </c>
      <c r="E143" s="94">
        <v>0</v>
      </c>
      <c r="F143" s="18" t="s">
        <v>20</v>
      </c>
      <c r="G143" s="20" t="str">
        <f t="shared" si="13"/>
        <v/>
      </c>
      <c r="H143" s="21">
        <f t="shared" si="14"/>
        <v>0</v>
      </c>
      <c r="I143" s="18" t="s">
        <v>19</v>
      </c>
      <c r="J143" s="94">
        <v>0</v>
      </c>
      <c r="K143" s="18" t="s">
        <v>20</v>
      </c>
      <c r="L143" s="20" t="str">
        <f t="shared" si="15"/>
        <v/>
      </c>
    </row>
    <row r="144" spans="2:12" x14ac:dyDescent="0.2">
      <c r="B144" s="98"/>
      <c r="C144" s="85">
        <v>0</v>
      </c>
      <c r="D144" s="73" t="s">
        <v>19</v>
      </c>
      <c r="E144" s="101">
        <v>0</v>
      </c>
      <c r="F144" s="73" t="s">
        <v>20</v>
      </c>
      <c r="G144" s="48" t="str">
        <f t="shared" si="13"/>
        <v/>
      </c>
      <c r="H144" s="72">
        <f t="shared" si="14"/>
        <v>0</v>
      </c>
      <c r="I144" s="73" t="s">
        <v>19</v>
      </c>
      <c r="J144" s="101">
        <v>0</v>
      </c>
      <c r="K144" s="74" t="s">
        <v>20</v>
      </c>
      <c r="L144" s="75" t="str">
        <f t="shared" si="15"/>
        <v/>
      </c>
    </row>
    <row r="145" spans="2:12" x14ac:dyDescent="0.2">
      <c r="B145" s="208" t="s">
        <v>93</v>
      </c>
      <c r="C145" s="212"/>
      <c r="D145" s="212"/>
      <c r="E145" s="212"/>
      <c r="F145" s="212"/>
      <c r="G145" s="1">
        <f>SUM(G135:G144)</f>
        <v>0</v>
      </c>
      <c r="H145" s="211" t="s">
        <v>114</v>
      </c>
      <c r="I145" s="212"/>
      <c r="J145" s="212"/>
      <c r="K145" s="213"/>
      <c r="L145" s="1">
        <f>SUM(L135:L144)</f>
        <v>0</v>
      </c>
    </row>
    <row r="147" spans="2:12" x14ac:dyDescent="0.2">
      <c r="B147" s="223" t="s">
        <v>91</v>
      </c>
      <c r="C147" s="224"/>
      <c r="D147" s="224"/>
      <c r="E147" s="224"/>
      <c r="F147" s="224"/>
      <c r="G147" s="224"/>
      <c r="H147" s="224"/>
      <c r="I147" s="224"/>
      <c r="J147" s="224"/>
      <c r="K147" s="224"/>
      <c r="L147" s="225"/>
    </row>
    <row r="148" spans="2:12" x14ac:dyDescent="0.2">
      <c r="B148" s="89" t="s">
        <v>12</v>
      </c>
      <c r="C148" s="15" t="s">
        <v>13</v>
      </c>
      <c r="D148" s="217" t="s">
        <v>108</v>
      </c>
      <c r="E148" s="218"/>
      <c r="F148" s="219"/>
      <c r="G148" s="15" t="s">
        <v>15</v>
      </c>
      <c r="H148" s="15" t="s">
        <v>13</v>
      </c>
      <c r="I148" s="220" t="s">
        <v>109</v>
      </c>
      <c r="J148" s="221"/>
      <c r="K148" s="222"/>
      <c r="L148" s="16" t="s">
        <v>15</v>
      </c>
    </row>
    <row r="149" spans="2:12" x14ac:dyDescent="0.2">
      <c r="B149" s="97"/>
      <c r="C149" s="100">
        <v>0</v>
      </c>
      <c r="D149" s="42" t="s">
        <v>19</v>
      </c>
      <c r="E149" s="96">
        <v>0</v>
      </c>
      <c r="F149" s="42" t="s">
        <v>20</v>
      </c>
      <c r="G149" s="55" t="str">
        <f t="shared" ref="G149:G158" si="16">IF(C149&gt;0,PRODUCT(C149,E149),"")</f>
        <v/>
      </c>
      <c r="H149" s="71">
        <f t="shared" ref="H149:H158" si="17">C149</f>
        <v>0</v>
      </c>
      <c r="I149" s="42" t="s">
        <v>19</v>
      </c>
      <c r="J149" s="96">
        <v>0</v>
      </c>
      <c r="K149" s="42" t="s">
        <v>20</v>
      </c>
      <c r="L149" s="55" t="str">
        <f t="shared" ref="L149:L158" si="18">IF(H149&gt;0,PRODUCT(H149,J149),"")</f>
        <v/>
      </c>
    </row>
    <row r="150" spans="2:12" x14ac:dyDescent="0.2">
      <c r="B150" s="93"/>
      <c r="C150" s="83">
        <v>0</v>
      </c>
      <c r="D150" s="18" t="s">
        <v>19</v>
      </c>
      <c r="E150" s="94">
        <v>0</v>
      </c>
      <c r="F150" s="18" t="s">
        <v>20</v>
      </c>
      <c r="G150" s="20" t="str">
        <f t="shared" si="16"/>
        <v/>
      </c>
      <c r="H150" s="21">
        <f t="shared" si="17"/>
        <v>0</v>
      </c>
      <c r="I150" s="18" t="s">
        <v>19</v>
      </c>
      <c r="J150" s="94">
        <v>0</v>
      </c>
      <c r="K150" s="18" t="s">
        <v>20</v>
      </c>
      <c r="L150" s="20" t="str">
        <f t="shared" si="18"/>
        <v/>
      </c>
    </row>
    <row r="151" spans="2:12" x14ac:dyDescent="0.2">
      <c r="B151" s="93"/>
      <c r="C151" s="83">
        <v>0</v>
      </c>
      <c r="D151" s="18" t="s">
        <v>19</v>
      </c>
      <c r="E151" s="94">
        <v>0</v>
      </c>
      <c r="F151" s="18" t="s">
        <v>20</v>
      </c>
      <c r="G151" s="20" t="str">
        <f t="shared" si="16"/>
        <v/>
      </c>
      <c r="H151" s="21">
        <f t="shared" si="17"/>
        <v>0</v>
      </c>
      <c r="I151" s="18" t="s">
        <v>19</v>
      </c>
      <c r="J151" s="94">
        <v>0</v>
      </c>
      <c r="K151" s="18" t="s">
        <v>20</v>
      </c>
      <c r="L151" s="20" t="str">
        <f t="shared" si="18"/>
        <v/>
      </c>
    </row>
    <row r="152" spans="2:12" x14ac:dyDescent="0.2">
      <c r="B152" s="98"/>
      <c r="C152" s="85">
        <v>0</v>
      </c>
      <c r="D152" s="73" t="s">
        <v>19</v>
      </c>
      <c r="E152" s="101">
        <v>0</v>
      </c>
      <c r="F152" s="73" t="s">
        <v>20</v>
      </c>
      <c r="G152" s="48" t="str">
        <f t="shared" si="16"/>
        <v/>
      </c>
      <c r="H152" s="72">
        <f t="shared" si="17"/>
        <v>0</v>
      </c>
      <c r="I152" s="73" t="s">
        <v>19</v>
      </c>
      <c r="J152" s="101">
        <v>0</v>
      </c>
      <c r="K152" s="73" t="s">
        <v>20</v>
      </c>
      <c r="L152" s="48" t="str">
        <f t="shared" si="18"/>
        <v/>
      </c>
    </row>
    <row r="153" spans="2:12" x14ac:dyDescent="0.2">
      <c r="B153" s="99"/>
      <c r="C153" s="82">
        <v>0</v>
      </c>
      <c r="D153" s="23" t="s">
        <v>19</v>
      </c>
      <c r="E153" s="95">
        <v>0</v>
      </c>
      <c r="F153" s="23" t="s">
        <v>20</v>
      </c>
      <c r="G153" s="24" t="str">
        <f t="shared" si="16"/>
        <v/>
      </c>
      <c r="H153" s="25">
        <f t="shared" si="17"/>
        <v>0</v>
      </c>
      <c r="I153" s="23" t="s">
        <v>19</v>
      </c>
      <c r="J153" s="95">
        <v>0</v>
      </c>
      <c r="K153" s="23" t="s">
        <v>20</v>
      </c>
      <c r="L153" s="24" t="str">
        <f t="shared" si="18"/>
        <v/>
      </c>
    </row>
    <row r="154" spans="2:12" x14ac:dyDescent="0.2">
      <c r="B154" s="99"/>
      <c r="C154" s="82">
        <v>0</v>
      </c>
      <c r="D154" s="23" t="s">
        <v>19</v>
      </c>
      <c r="E154" s="95">
        <v>0</v>
      </c>
      <c r="F154" s="23" t="s">
        <v>20</v>
      </c>
      <c r="G154" s="24" t="str">
        <f t="shared" si="16"/>
        <v/>
      </c>
      <c r="H154" s="25">
        <f t="shared" si="17"/>
        <v>0</v>
      </c>
      <c r="I154" s="23" t="s">
        <v>19</v>
      </c>
      <c r="J154" s="95">
        <v>0</v>
      </c>
      <c r="K154" s="23" t="s">
        <v>20</v>
      </c>
      <c r="L154" s="24" t="str">
        <f t="shared" si="18"/>
        <v/>
      </c>
    </row>
    <row r="155" spans="2:12" x14ac:dyDescent="0.2">
      <c r="B155" s="97"/>
      <c r="C155" s="100">
        <v>0</v>
      </c>
      <c r="D155" s="42" t="s">
        <v>19</v>
      </c>
      <c r="E155" s="96">
        <v>0</v>
      </c>
      <c r="F155" s="42" t="s">
        <v>20</v>
      </c>
      <c r="G155" s="55" t="str">
        <f t="shared" si="16"/>
        <v/>
      </c>
      <c r="H155" s="71">
        <f t="shared" si="17"/>
        <v>0</v>
      </c>
      <c r="I155" s="42" t="s">
        <v>19</v>
      </c>
      <c r="J155" s="96">
        <v>0</v>
      </c>
      <c r="K155" s="42" t="s">
        <v>20</v>
      </c>
      <c r="L155" s="55" t="str">
        <f t="shared" si="18"/>
        <v/>
      </c>
    </row>
    <row r="156" spans="2:12" x14ac:dyDescent="0.2">
      <c r="B156" s="93"/>
      <c r="C156" s="83">
        <v>0</v>
      </c>
      <c r="D156" s="18" t="s">
        <v>19</v>
      </c>
      <c r="E156" s="94">
        <v>0</v>
      </c>
      <c r="F156" s="18" t="s">
        <v>20</v>
      </c>
      <c r="G156" s="20" t="str">
        <f t="shared" si="16"/>
        <v/>
      </c>
      <c r="H156" s="21">
        <f t="shared" si="17"/>
        <v>0</v>
      </c>
      <c r="I156" s="18" t="s">
        <v>19</v>
      </c>
      <c r="J156" s="94">
        <v>0</v>
      </c>
      <c r="K156" s="18" t="s">
        <v>20</v>
      </c>
      <c r="L156" s="20" t="str">
        <f t="shared" si="18"/>
        <v/>
      </c>
    </row>
    <row r="157" spans="2:12" x14ac:dyDescent="0.2">
      <c r="B157" s="93"/>
      <c r="C157" s="83">
        <v>0</v>
      </c>
      <c r="D157" s="18" t="s">
        <v>19</v>
      </c>
      <c r="E157" s="94">
        <v>0</v>
      </c>
      <c r="F157" s="18" t="s">
        <v>20</v>
      </c>
      <c r="G157" s="20" t="str">
        <f t="shared" si="16"/>
        <v/>
      </c>
      <c r="H157" s="21">
        <f t="shared" si="17"/>
        <v>0</v>
      </c>
      <c r="I157" s="18" t="s">
        <v>19</v>
      </c>
      <c r="J157" s="94">
        <v>0</v>
      </c>
      <c r="K157" s="18" t="s">
        <v>20</v>
      </c>
      <c r="L157" s="20" t="str">
        <f t="shared" si="18"/>
        <v/>
      </c>
    </row>
    <row r="158" spans="2:12" x14ac:dyDescent="0.2">
      <c r="B158" s="98"/>
      <c r="C158" s="85">
        <v>0</v>
      </c>
      <c r="D158" s="73" t="s">
        <v>19</v>
      </c>
      <c r="E158" s="101">
        <v>0</v>
      </c>
      <c r="F158" s="73" t="s">
        <v>20</v>
      </c>
      <c r="G158" s="48" t="str">
        <f t="shared" si="16"/>
        <v/>
      </c>
      <c r="H158" s="72">
        <f t="shared" si="17"/>
        <v>0</v>
      </c>
      <c r="I158" s="73" t="s">
        <v>19</v>
      </c>
      <c r="J158" s="101">
        <v>0</v>
      </c>
      <c r="K158" s="74" t="s">
        <v>20</v>
      </c>
      <c r="L158" s="75" t="str">
        <f t="shared" si="18"/>
        <v/>
      </c>
    </row>
    <row r="159" spans="2:12" x14ac:dyDescent="0.2">
      <c r="B159" s="208" t="s">
        <v>93</v>
      </c>
      <c r="C159" s="212"/>
      <c r="D159" s="212"/>
      <c r="E159" s="212"/>
      <c r="F159" s="212"/>
      <c r="G159" s="1">
        <f>SUM(G149:G158)</f>
        <v>0</v>
      </c>
      <c r="H159" s="211" t="s">
        <v>114</v>
      </c>
      <c r="I159" s="212"/>
      <c r="J159" s="212"/>
      <c r="K159" s="213"/>
      <c r="L159" s="1">
        <f>SUM(L149:L158)</f>
        <v>0</v>
      </c>
    </row>
    <row r="161" spans="2:12" x14ac:dyDescent="0.2">
      <c r="B161" s="223" t="s">
        <v>126</v>
      </c>
      <c r="C161" s="224"/>
      <c r="D161" s="224"/>
      <c r="E161" s="224"/>
      <c r="F161" s="224"/>
      <c r="G161" s="224"/>
      <c r="H161" s="224"/>
      <c r="I161" s="224"/>
      <c r="J161" s="224"/>
      <c r="K161" s="224"/>
      <c r="L161" s="225"/>
    </row>
    <row r="162" spans="2:12" x14ac:dyDescent="0.2">
      <c r="B162" s="89" t="s">
        <v>12</v>
      </c>
      <c r="C162" s="15" t="s">
        <v>13</v>
      </c>
      <c r="D162" s="217" t="s">
        <v>108</v>
      </c>
      <c r="E162" s="218"/>
      <c r="F162" s="219"/>
      <c r="G162" s="15" t="s">
        <v>15</v>
      </c>
      <c r="H162" s="15" t="s">
        <v>13</v>
      </c>
      <c r="I162" s="220" t="s">
        <v>109</v>
      </c>
      <c r="J162" s="221"/>
      <c r="K162" s="222"/>
      <c r="L162" s="16" t="s">
        <v>15</v>
      </c>
    </row>
    <row r="163" spans="2:12" x14ac:dyDescent="0.2">
      <c r="B163" s="97"/>
      <c r="C163" s="100">
        <v>0</v>
      </c>
      <c r="D163" s="42" t="s">
        <v>19</v>
      </c>
      <c r="E163" s="96">
        <v>0</v>
      </c>
      <c r="F163" s="42" t="s">
        <v>20</v>
      </c>
      <c r="G163" s="55" t="str">
        <f t="shared" ref="G163:G172" si="19">IF(C163&gt;0,PRODUCT(C163,E163),"")</f>
        <v/>
      </c>
      <c r="H163" s="71">
        <f t="shared" ref="H163:H172" si="20">C163</f>
        <v>0</v>
      </c>
      <c r="I163" s="42" t="s">
        <v>19</v>
      </c>
      <c r="J163" s="96">
        <v>0</v>
      </c>
      <c r="K163" s="42" t="s">
        <v>20</v>
      </c>
      <c r="L163" s="55" t="str">
        <f t="shared" ref="L163:L172" si="21">IF(H163&gt;0,PRODUCT(H163,J163),"")</f>
        <v/>
      </c>
    </row>
    <row r="164" spans="2:12" x14ac:dyDescent="0.2">
      <c r="B164" s="93"/>
      <c r="C164" s="83">
        <v>0</v>
      </c>
      <c r="D164" s="18" t="s">
        <v>19</v>
      </c>
      <c r="E164" s="94">
        <v>0</v>
      </c>
      <c r="F164" s="18" t="s">
        <v>20</v>
      </c>
      <c r="G164" s="20" t="str">
        <f t="shared" si="19"/>
        <v/>
      </c>
      <c r="H164" s="21">
        <f t="shared" si="20"/>
        <v>0</v>
      </c>
      <c r="I164" s="18" t="s">
        <v>19</v>
      </c>
      <c r="J164" s="94">
        <v>0</v>
      </c>
      <c r="K164" s="18" t="s">
        <v>20</v>
      </c>
      <c r="L164" s="20" t="str">
        <f t="shared" si="21"/>
        <v/>
      </c>
    </row>
    <row r="165" spans="2:12" x14ac:dyDescent="0.2">
      <c r="B165" s="93"/>
      <c r="C165" s="83">
        <v>0</v>
      </c>
      <c r="D165" s="18" t="s">
        <v>19</v>
      </c>
      <c r="E165" s="94">
        <v>0</v>
      </c>
      <c r="F165" s="18" t="s">
        <v>20</v>
      </c>
      <c r="G165" s="20" t="str">
        <f t="shared" si="19"/>
        <v/>
      </c>
      <c r="H165" s="21">
        <f t="shared" si="20"/>
        <v>0</v>
      </c>
      <c r="I165" s="18" t="s">
        <v>19</v>
      </c>
      <c r="J165" s="94">
        <v>0</v>
      </c>
      <c r="K165" s="18" t="s">
        <v>20</v>
      </c>
      <c r="L165" s="20" t="str">
        <f t="shared" si="21"/>
        <v/>
      </c>
    </row>
    <row r="166" spans="2:12" x14ac:dyDescent="0.2">
      <c r="B166" s="98"/>
      <c r="C166" s="85">
        <v>0</v>
      </c>
      <c r="D166" s="73" t="s">
        <v>19</v>
      </c>
      <c r="E166" s="101">
        <v>0</v>
      </c>
      <c r="F166" s="73" t="s">
        <v>20</v>
      </c>
      <c r="G166" s="48" t="str">
        <f t="shared" si="19"/>
        <v/>
      </c>
      <c r="H166" s="72">
        <f t="shared" si="20"/>
        <v>0</v>
      </c>
      <c r="I166" s="73" t="s">
        <v>19</v>
      </c>
      <c r="J166" s="101">
        <v>0</v>
      </c>
      <c r="K166" s="73" t="s">
        <v>20</v>
      </c>
      <c r="L166" s="48" t="str">
        <f t="shared" si="21"/>
        <v/>
      </c>
    </row>
    <row r="167" spans="2:12" x14ac:dyDescent="0.2">
      <c r="B167" s="99"/>
      <c r="C167" s="82">
        <v>0</v>
      </c>
      <c r="D167" s="23" t="s">
        <v>19</v>
      </c>
      <c r="E167" s="95">
        <v>0</v>
      </c>
      <c r="F167" s="23" t="s">
        <v>20</v>
      </c>
      <c r="G167" s="24" t="str">
        <f t="shared" si="19"/>
        <v/>
      </c>
      <c r="H167" s="25">
        <f t="shared" si="20"/>
        <v>0</v>
      </c>
      <c r="I167" s="23" t="s">
        <v>19</v>
      </c>
      <c r="J167" s="95">
        <v>0</v>
      </c>
      <c r="K167" s="23" t="s">
        <v>20</v>
      </c>
      <c r="L167" s="24" t="str">
        <f t="shared" si="21"/>
        <v/>
      </c>
    </row>
    <row r="168" spans="2:12" x14ac:dyDescent="0.2">
      <c r="B168" s="99"/>
      <c r="C168" s="82">
        <v>0</v>
      </c>
      <c r="D168" s="23" t="s">
        <v>19</v>
      </c>
      <c r="E168" s="95">
        <v>0</v>
      </c>
      <c r="F168" s="23" t="s">
        <v>20</v>
      </c>
      <c r="G168" s="24" t="str">
        <f t="shared" si="19"/>
        <v/>
      </c>
      <c r="H168" s="25">
        <f t="shared" si="20"/>
        <v>0</v>
      </c>
      <c r="I168" s="23" t="s">
        <v>19</v>
      </c>
      <c r="J168" s="95">
        <v>0</v>
      </c>
      <c r="K168" s="23" t="s">
        <v>20</v>
      </c>
      <c r="L168" s="24" t="str">
        <f t="shared" si="21"/>
        <v/>
      </c>
    </row>
    <row r="169" spans="2:12" x14ac:dyDescent="0.2">
      <c r="B169" s="97"/>
      <c r="C169" s="100">
        <v>0</v>
      </c>
      <c r="D169" s="42" t="s">
        <v>19</v>
      </c>
      <c r="E169" s="96">
        <v>0</v>
      </c>
      <c r="F169" s="42" t="s">
        <v>20</v>
      </c>
      <c r="G169" s="55" t="str">
        <f t="shared" si="19"/>
        <v/>
      </c>
      <c r="H169" s="71">
        <f t="shared" si="20"/>
        <v>0</v>
      </c>
      <c r="I169" s="42" t="s">
        <v>19</v>
      </c>
      <c r="J169" s="96">
        <v>0</v>
      </c>
      <c r="K169" s="42" t="s">
        <v>20</v>
      </c>
      <c r="L169" s="55" t="str">
        <f t="shared" si="21"/>
        <v/>
      </c>
    </row>
    <row r="170" spans="2:12" x14ac:dyDescent="0.2">
      <c r="B170" s="93"/>
      <c r="C170" s="83">
        <v>0</v>
      </c>
      <c r="D170" s="18" t="s">
        <v>19</v>
      </c>
      <c r="E170" s="94">
        <v>0</v>
      </c>
      <c r="F170" s="18" t="s">
        <v>20</v>
      </c>
      <c r="G170" s="20" t="str">
        <f t="shared" si="19"/>
        <v/>
      </c>
      <c r="H170" s="21">
        <f t="shared" si="20"/>
        <v>0</v>
      </c>
      <c r="I170" s="18" t="s">
        <v>19</v>
      </c>
      <c r="J170" s="94">
        <v>0</v>
      </c>
      <c r="K170" s="18" t="s">
        <v>20</v>
      </c>
      <c r="L170" s="20" t="str">
        <f t="shared" si="21"/>
        <v/>
      </c>
    </row>
    <row r="171" spans="2:12" x14ac:dyDescent="0.2">
      <c r="B171" s="93"/>
      <c r="C171" s="83">
        <v>0</v>
      </c>
      <c r="D171" s="18" t="s">
        <v>19</v>
      </c>
      <c r="E171" s="94">
        <v>0</v>
      </c>
      <c r="F171" s="18" t="s">
        <v>20</v>
      </c>
      <c r="G171" s="20" t="str">
        <f t="shared" si="19"/>
        <v/>
      </c>
      <c r="H171" s="21">
        <f t="shared" si="20"/>
        <v>0</v>
      </c>
      <c r="I171" s="18" t="s">
        <v>19</v>
      </c>
      <c r="J171" s="94">
        <v>0</v>
      </c>
      <c r="K171" s="18" t="s">
        <v>20</v>
      </c>
      <c r="L171" s="20" t="str">
        <f t="shared" si="21"/>
        <v/>
      </c>
    </row>
    <row r="172" spans="2:12" x14ac:dyDescent="0.2">
      <c r="B172" s="98"/>
      <c r="C172" s="85">
        <v>0</v>
      </c>
      <c r="D172" s="73" t="s">
        <v>19</v>
      </c>
      <c r="E172" s="101">
        <v>0</v>
      </c>
      <c r="F172" s="73" t="s">
        <v>20</v>
      </c>
      <c r="G172" s="48" t="str">
        <f t="shared" si="19"/>
        <v/>
      </c>
      <c r="H172" s="72">
        <f t="shared" si="20"/>
        <v>0</v>
      </c>
      <c r="I172" s="73" t="s">
        <v>19</v>
      </c>
      <c r="J172" s="101">
        <v>0</v>
      </c>
      <c r="K172" s="74" t="s">
        <v>20</v>
      </c>
      <c r="L172" s="75" t="str">
        <f t="shared" si="21"/>
        <v/>
      </c>
    </row>
    <row r="173" spans="2:12" x14ac:dyDescent="0.2">
      <c r="B173" s="208" t="s">
        <v>93</v>
      </c>
      <c r="C173" s="212"/>
      <c r="D173" s="212"/>
      <c r="E173" s="212"/>
      <c r="F173" s="212"/>
      <c r="G173" s="1">
        <f>SUM(G163:G172)</f>
        <v>0</v>
      </c>
      <c r="H173" s="211" t="s">
        <v>114</v>
      </c>
      <c r="I173" s="212"/>
      <c r="J173" s="212"/>
      <c r="K173" s="213"/>
      <c r="L173" s="1">
        <f>SUM(L163:L172)</f>
        <v>0</v>
      </c>
    </row>
    <row r="175" spans="2:12" x14ac:dyDescent="0.2">
      <c r="B175" s="223" t="s">
        <v>127</v>
      </c>
      <c r="C175" s="224"/>
      <c r="D175" s="224"/>
      <c r="E175" s="224"/>
      <c r="F175" s="224"/>
      <c r="G175" s="224"/>
      <c r="H175" s="224"/>
      <c r="I175" s="224"/>
      <c r="J175" s="224"/>
      <c r="K175" s="224"/>
      <c r="L175" s="225"/>
    </row>
    <row r="176" spans="2:12" x14ac:dyDescent="0.2">
      <c r="B176" s="89" t="s">
        <v>12</v>
      </c>
      <c r="C176" s="15" t="s">
        <v>13</v>
      </c>
      <c r="D176" s="217" t="s">
        <v>108</v>
      </c>
      <c r="E176" s="218"/>
      <c r="F176" s="219"/>
      <c r="G176" s="15" t="s">
        <v>15</v>
      </c>
      <c r="H176" s="15" t="s">
        <v>13</v>
      </c>
      <c r="I176" s="220" t="s">
        <v>109</v>
      </c>
      <c r="J176" s="221"/>
      <c r="K176" s="222"/>
      <c r="L176" s="16" t="s">
        <v>15</v>
      </c>
    </row>
    <row r="177" spans="2:12" x14ac:dyDescent="0.2">
      <c r="B177" s="97"/>
      <c r="C177" s="100">
        <v>0</v>
      </c>
      <c r="D177" s="42" t="s">
        <v>19</v>
      </c>
      <c r="E177" s="96">
        <v>0</v>
      </c>
      <c r="F177" s="42" t="s">
        <v>20</v>
      </c>
      <c r="G177" s="55" t="str">
        <f t="shared" ref="G177:G186" si="22">IF(C177&gt;0,PRODUCT(C177,E177),"")</f>
        <v/>
      </c>
      <c r="H177" s="71">
        <f t="shared" ref="H177:H186" si="23">C177</f>
        <v>0</v>
      </c>
      <c r="I177" s="42" t="s">
        <v>19</v>
      </c>
      <c r="J177" s="96">
        <v>0</v>
      </c>
      <c r="K177" s="42" t="s">
        <v>20</v>
      </c>
      <c r="L177" s="55" t="str">
        <f t="shared" ref="L177:L186" si="24">IF(H177&gt;0,PRODUCT(H177,J177),"")</f>
        <v/>
      </c>
    </row>
    <row r="178" spans="2:12" x14ac:dyDescent="0.2">
      <c r="B178" s="93"/>
      <c r="C178" s="83">
        <v>0</v>
      </c>
      <c r="D178" s="18" t="s">
        <v>19</v>
      </c>
      <c r="E178" s="94">
        <v>0</v>
      </c>
      <c r="F178" s="18" t="s">
        <v>20</v>
      </c>
      <c r="G178" s="20" t="str">
        <f t="shared" si="22"/>
        <v/>
      </c>
      <c r="H178" s="21">
        <f t="shared" si="23"/>
        <v>0</v>
      </c>
      <c r="I178" s="18" t="s">
        <v>19</v>
      </c>
      <c r="J178" s="94">
        <v>0</v>
      </c>
      <c r="K178" s="18" t="s">
        <v>20</v>
      </c>
      <c r="L178" s="20" t="str">
        <f t="shared" si="24"/>
        <v/>
      </c>
    </row>
    <row r="179" spans="2:12" x14ac:dyDescent="0.2">
      <c r="B179" s="93"/>
      <c r="C179" s="83">
        <v>0</v>
      </c>
      <c r="D179" s="18" t="s">
        <v>19</v>
      </c>
      <c r="E179" s="94">
        <v>0</v>
      </c>
      <c r="F179" s="18" t="s">
        <v>20</v>
      </c>
      <c r="G179" s="20" t="str">
        <f t="shared" si="22"/>
        <v/>
      </c>
      <c r="H179" s="21">
        <f t="shared" si="23"/>
        <v>0</v>
      </c>
      <c r="I179" s="18" t="s">
        <v>19</v>
      </c>
      <c r="J179" s="94">
        <v>0</v>
      </c>
      <c r="K179" s="18" t="s">
        <v>20</v>
      </c>
      <c r="L179" s="20" t="str">
        <f t="shared" si="24"/>
        <v/>
      </c>
    </row>
    <row r="180" spans="2:12" x14ac:dyDescent="0.2">
      <c r="B180" s="98"/>
      <c r="C180" s="85">
        <v>0</v>
      </c>
      <c r="D180" s="73" t="s">
        <v>19</v>
      </c>
      <c r="E180" s="101">
        <v>0</v>
      </c>
      <c r="F180" s="73" t="s">
        <v>20</v>
      </c>
      <c r="G180" s="48" t="str">
        <f t="shared" si="22"/>
        <v/>
      </c>
      <c r="H180" s="72">
        <f t="shared" si="23"/>
        <v>0</v>
      </c>
      <c r="I180" s="73" t="s">
        <v>19</v>
      </c>
      <c r="J180" s="101">
        <v>0</v>
      </c>
      <c r="K180" s="73" t="s">
        <v>20</v>
      </c>
      <c r="L180" s="48" t="str">
        <f t="shared" si="24"/>
        <v/>
      </c>
    </row>
    <row r="181" spans="2:12" x14ac:dyDescent="0.2">
      <c r="B181" s="99"/>
      <c r="C181" s="82">
        <v>0</v>
      </c>
      <c r="D181" s="23" t="s">
        <v>19</v>
      </c>
      <c r="E181" s="95">
        <v>0</v>
      </c>
      <c r="F181" s="23" t="s">
        <v>20</v>
      </c>
      <c r="G181" s="24" t="str">
        <f t="shared" si="22"/>
        <v/>
      </c>
      <c r="H181" s="25">
        <f t="shared" si="23"/>
        <v>0</v>
      </c>
      <c r="I181" s="23" t="s">
        <v>19</v>
      </c>
      <c r="J181" s="95">
        <v>0</v>
      </c>
      <c r="K181" s="23" t="s">
        <v>20</v>
      </c>
      <c r="L181" s="24" t="str">
        <f t="shared" si="24"/>
        <v/>
      </c>
    </row>
    <row r="182" spans="2:12" x14ac:dyDescent="0.2">
      <c r="B182" s="99"/>
      <c r="C182" s="82">
        <v>0</v>
      </c>
      <c r="D182" s="23" t="s">
        <v>19</v>
      </c>
      <c r="E182" s="95">
        <v>0</v>
      </c>
      <c r="F182" s="23" t="s">
        <v>20</v>
      </c>
      <c r="G182" s="24" t="str">
        <f t="shared" si="22"/>
        <v/>
      </c>
      <c r="H182" s="25">
        <f t="shared" si="23"/>
        <v>0</v>
      </c>
      <c r="I182" s="23" t="s">
        <v>19</v>
      </c>
      <c r="J182" s="95">
        <v>0</v>
      </c>
      <c r="K182" s="23" t="s">
        <v>20</v>
      </c>
      <c r="L182" s="24" t="str">
        <f t="shared" si="24"/>
        <v/>
      </c>
    </row>
    <row r="183" spans="2:12" x14ac:dyDescent="0.2">
      <c r="B183" s="97"/>
      <c r="C183" s="100">
        <v>0</v>
      </c>
      <c r="D183" s="42" t="s">
        <v>19</v>
      </c>
      <c r="E183" s="96">
        <v>0</v>
      </c>
      <c r="F183" s="42" t="s">
        <v>20</v>
      </c>
      <c r="G183" s="55" t="str">
        <f t="shared" si="22"/>
        <v/>
      </c>
      <c r="H183" s="71">
        <f t="shared" si="23"/>
        <v>0</v>
      </c>
      <c r="I183" s="42" t="s">
        <v>19</v>
      </c>
      <c r="J183" s="96">
        <v>0</v>
      </c>
      <c r="K183" s="42" t="s">
        <v>20</v>
      </c>
      <c r="L183" s="55" t="str">
        <f t="shared" si="24"/>
        <v/>
      </c>
    </row>
    <row r="184" spans="2:12" x14ac:dyDescent="0.2">
      <c r="B184" s="93"/>
      <c r="C184" s="83">
        <v>0</v>
      </c>
      <c r="D184" s="18" t="s">
        <v>19</v>
      </c>
      <c r="E184" s="94">
        <v>0</v>
      </c>
      <c r="F184" s="18" t="s">
        <v>20</v>
      </c>
      <c r="G184" s="20" t="str">
        <f t="shared" si="22"/>
        <v/>
      </c>
      <c r="H184" s="21">
        <f t="shared" si="23"/>
        <v>0</v>
      </c>
      <c r="I184" s="18" t="s">
        <v>19</v>
      </c>
      <c r="J184" s="94">
        <v>0</v>
      </c>
      <c r="K184" s="18" t="s">
        <v>20</v>
      </c>
      <c r="L184" s="20" t="str">
        <f t="shared" si="24"/>
        <v/>
      </c>
    </row>
    <row r="185" spans="2:12" x14ac:dyDescent="0.2">
      <c r="B185" s="93"/>
      <c r="C185" s="83">
        <v>0</v>
      </c>
      <c r="D185" s="18" t="s">
        <v>19</v>
      </c>
      <c r="E185" s="94">
        <v>0</v>
      </c>
      <c r="F185" s="18" t="s">
        <v>20</v>
      </c>
      <c r="G185" s="20" t="str">
        <f t="shared" si="22"/>
        <v/>
      </c>
      <c r="H185" s="21">
        <f t="shared" si="23"/>
        <v>0</v>
      </c>
      <c r="I185" s="18" t="s">
        <v>19</v>
      </c>
      <c r="J185" s="94">
        <v>0</v>
      </c>
      <c r="K185" s="18" t="s">
        <v>20</v>
      </c>
      <c r="L185" s="20" t="str">
        <f t="shared" si="24"/>
        <v/>
      </c>
    </row>
    <row r="186" spans="2:12" x14ac:dyDescent="0.2">
      <c r="B186" s="98"/>
      <c r="C186" s="85">
        <v>0</v>
      </c>
      <c r="D186" s="73" t="s">
        <v>19</v>
      </c>
      <c r="E186" s="101">
        <v>0</v>
      </c>
      <c r="F186" s="73" t="s">
        <v>20</v>
      </c>
      <c r="G186" s="48" t="str">
        <f t="shared" si="22"/>
        <v/>
      </c>
      <c r="H186" s="72">
        <f t="shared" si="23"/>
        <v>0</v>
      </c>
      <c r="I186" s="73" t="s">
        <v>19</v>
      </c>
      <c r="J186" s="101">
        <v>0</v>
      </c>
      <c r="K186" s="74" t="s">
        <v>20</v>
      </c>
      <c r="L186" s="75" t="str">
        <f t="shared" si="24"/>
        <v/>
      </c>
    </row>
    <row r="187" spans="2:12" x14ac:dyDescent="0.2">
      <c r="B187" s="208" t="s">
        <v>93</v>
      </c>
      <c r="C187" s="212"/>
      <c r="D187" s="212"/>
      <c r="E187" s="212"/>
      <c r="F187" s="212"/>
      <c r="G187" s="1">
        <f>SUM(G177:G186)</f>
        <v>0</v>
      </c>
      <c r="H187" s="211" t="s">
        <v>114</v>
      </c>
      <c r="I187" s="212"/>
      <c r="J187" s="212"/>
      <c r="K187" s="213"/>
      <c r="L187" s="1">
        <f>SUM(L177:L186)</f>
        <v>0</v>
      </c>
    </row>
  </sheetData>
  <sheetProtection sheet="1"/>
  <mergeCells count="72">
    <mergeCell ref="B161:L161"/>
    <mergeCell ref="B85:L85"/>
    <mergeCell ref="B187:F187"/>
    <mergeCell ref="H187:K187"/>
    <mergeCell ref="D162:F162"/>
    <mergeCell ref="I162:K162"/>
    <mergeCell ref="B173:F173"/>
    <mergeCell ref="H173:K173"/>
    <mergeCell ref="B175:L175"/>
    <mergeCell ref="D176:F176"/>
    <mergeCell ref="I176:K176"/>
    <mergeCell ref="B147:L147"/>
    <mergeCell ref="D148:F148"/>
    <mergeCell ref="I148:K148"/>
    <mergeCell ref="B159:F159"/>
    <mergeCell ref="H159:K159"/>
    <mergeCell ref="C132:L132"/>
    <mergeCell ref="B133:L133"/>
    <mergeCell ref="D134:F134"/>
    <mergeCell ref="I134:K134"/>
    <mergeCell ref="B145:F145"/>
    <mergeCell ref="H145:K145"/>
    <mergeCell ref="B126:L126"/>
    <mergeCell ref="B127:L127"/>
    <mergeCell ref="B123:G123"/>
    <mergeCell ref="H123:L123"/>
    <mergeCell ref="B120:L120"/>
    <mergeCell ref="B121:L121"/>
    <mergeCell ref="B88:L88"/>
    <mergeCell ref="B94:L94"/>
    <mergeCell ref="H111:L111"/>
    <mergeCell ref="H7:L7"/>
    <mergeCell ref="I8:K8"/>
    <mergeCell ref="D8:F8"/>
    <mergeCell ref="B35:L35"/>
    <mergeCell ref="C7:G7"/>
    <mergeCell ref="B15:L15"/>
    <mergeCell ref="B23:L23"/>
    <mergeCell ref="B76:L76"/>
    <mergeCell ref="B78:L78"/>
    <mergeCell ref="B129:L129"/>
    <mergeCell ref="B115:K115"/>
    <mergeCell ref="B107:G108"/>
    <mergeCell ref="I112:J112"/>
    <mergeCell ref="B112:D112"/>
    <mergeCell ref="E112:G112"/>
    <mergeCell ref="B110:G111"/>
    <mergeCell ref="B113:K113"/>
    <mergeCell ref="H108:L108"/>
    <mergeCell ref="I109:J109"/>
    <mergeCell ref="B109:D109"/>
    <mergeCell ref="E109:G109"/>
    <mergeCell ref="B128:L128"/>
    <mergeCell ref="B119:G119"/>
    <mergeCell ref="B124:L124"/>
    <mergeCell ref="B125:L125"/>
    <mergeCell ref="H114:J114"/>
    <mergeCell ref="B114:G114"/>
    <mergeCell ref="H119:L119"/>
    <mergeCell ref="B1:L1"/>
    <mergeCell ref="B2:L2"/>
    <mergeCell ref="H117:L117"/>
    <mergeCell ref="B117:G117"/>
    <mergeCell ref="C4:L4"/>
    <mergeCell ref="B5:L6"/>
    <mergeCell ref="H110:L110"/>
    <mergeCell ref="B104:L105"/>
    <mergeCell ref="H107:L107"/>
    <mergeCell ref="C73:K73"/>
    <mergeCell ref="H100:K100"/>
    <mergeCell ref="C103:L103"/>
    <mergeCell ref="B100:F100"/>
  </mergeCells>
  <conditionalFormatting sqref="B129:L129">
    <cfRule type="cellIs" dxfId="26" priority="1" stopIfTrue="1" operator="equal">
      <formula>"The output current is within the panel's limitations."</formula>
    </cfRule>
  </conditionalFormatting>
  <conditionalFormatting sqref="B120:L120">
    <cfRule type="cellIs" dxfId="25" priority="2" stopIfTrue="1" operator="equal">
      <formula>"The batteries can be charged by the MS-9200UDLS Charger."</formula>
    </cfRule>
  </conditionalFormatting>
  <conditionalFormatting sqref="B121:L121">
    <cfRule type="cellIs" dxfId="24" priority="3" stopIfTrue="1" operator="equal">
      <formula>"The batteries can be housed in the MS-9200UDLS Cabinet."</formula>
    </cfRule>
  </conditionalFormatting>
  <conditionalFormatting sqref="B124:L124">
    <cfRule type="cellIs" dxfId="23" priority="4" stopIfTrue="1" operator="equal">
      <formula>"NAC#1 current is within the limitations of the circuit."</formula>
    </cfRule>
  </conditionalFormatting>
  <conditionalFormatting sqref="B125:L125">
    <cfRule type="cellIs" dxfId="22" priority="5" stopIfTrue="1" operator="equal">
      <formula>"NAC#2 current is within the limitations of the circuit."</formula>
    </cfRule>
  </conditionalFormatting>
  <conditionalFormatting sqref="B126:L126">
    <cfRule type="cellIs" dxfId="21" priority="6" stopIfTrue="1" operator="equal">
      <formula>"NAC#3 current is within the limitations of the circuit."</formula>
    </cfRule>
  </conditionalFormatting>
  <conditionalFormatting sqref="B127:L127">
    <cfRule type="cellIs" dxfId="20" priority="7" stopIfTrue="1" operator="equal">
      <formula>"NAC#4 current is within the limitations of the circuit."</formula>
    </cfRule>
  </conditionalFormatting>
  <conditionalFormatting sqref="L100">
    <cfRule type="cellIs" dxfId="19" priority="8" stopIfTrue="1" operator="greaterThan">
      <formula>IF($C$10=0,3,6)</formula>
    </cfRule>
  </conditionalFormatting>
  <conditionalFormatting sqref="E99 J99">
    <cfRule type="cellIs" dxfId="18" priority="9" stopIfTrue="1" operator="greaterThan">
      <formula>1</formula>
    </cfRule>
  </conditionalFormatting>
  <dataValidations disablePrompts="1" count="7">
    <dataValidation allowBlank="1" showInputMessage="1" showErrorMessage="1" prompt="Use Circuit Detail Worksheet below to configure NAC/Output circuits." sqref="E95:E98 J95:J98" xr:uid="{00000000-0002-0000-0300-000000000000}"/>
    <dataValidation type="list" allowBlank="1" showInputMessage="1" showErrorMessage="1" sqref="J11" xr:uid="{00000000-0002-0000-0300-000001000000}">
      <formula1>"0.011,0.016,0.021"</formula1>
    </dataValidation>
    <dataValidation type="list" allowBlank="1" showInputMessage="1" showErrorMessage="1" sqref="C10" xr:uid="{00000000-0002-0000-0300-000002000000}">
      <formula1>"0,1"</formula1>
    </dataValidation>
    <dataValidation type="whole" operator="greaterThanOrEqual" allowBlank="1" showInputMessage="1" showErrorMessage="1" sqref="C36:C37 C51:C53" xr:uid="{00000000-0002-0000-0300-000003000000}">
      <formula1>0</formula1>
    </dataValidation>
    <dataValidation type="list" operator="greaterThan" allowBlank="1" showInputMessage="1" showErrorMessage="1" sqref="H114:J114" xr:uid="{00000000-0002-0000-0300-000004000000}">
      <formula1>"1.2,1.3,1.4,1.5,1.6"</formula1>
    </dataValidation>
    <dataValidation type="list" allowBlank="1" showInputMessage="1" showErrorMessage="1" sqref="H108:L108" xr:uid="{00000000-0002-0000-0300-000005000000}">
      <formula1>$AD$5:$AD$9</formula1>
    </dataValidation>
    <dataValidation type="list" allowBlank="1" showInputMessage="1" showErrorMessage="1" sqref="H111:L111" xr:uid="{00000000-0002-0000-0300-000006000000}">
      <formula1>$AA$5:$AA$12</formula1>
    </dataValidation>
  </dataValidations>
  <pageMargins left="0.75" right="0.75" top="0.5" bottom="1" header="0.5" footer="0.5"/>
  <pageSetup scale="90" orientation="portrait" r:id="rId1"/>
  <headerFooter alignWithMargins="0">
    <oddFooter>&amp;LFire-Lite Alarms&amp;CPage &amp;P&amp;R&amp;D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E186"/>
  <sheetViews>
    <sheetView showGridLines="0" topLeftCell="A25" workbookViewId="0">
      <selection activeCell="E61" sqref="E61"/>
    </sheetView>
  </sheetViews>
  <sheetFormatPr defaultRowHeight="12.75" x14ac:dyDescent="0.2"/>
  <cols>
    <col min="1" max="1" width="3.42578125" style="4" customWidth="1"/>
    <col min="2" max="2" width="30.85546875" style="4" customWidth="1"/>
    <col min="3" max="3" width="5.7109375" style="4" customWidth="1"/>
    <col min="4" max="4" width="2" style="4" customWidth="1"/>
    <col min="5" max="5" width="11.7109375" style="4" customWidth="1"/>
    <col min="6" max="6" width="2" style="4" customWidth="1"/>
    <col min="7" max="7" width="11.7109375" style="4" customWidth="1"/>
    <col min="8" max="8" width="5.7109375" style="4" customWidth="1"/>
    <col min="9" max="9" width="2" style="4" customWidth="1"/>
    <col min="10" max="10" width="11.7109375" style="4" customWidth="1"/>
    <col min="11" max="11" width="2" style="4" customWidth="1"/>
    <col min="12" max="12" width="11.7109375" style="4" customWidth="1"/>
    <col min="13" max="13" width="2.85546875" style="4" customWidth="1"/>
    <col min="14" max="14" width="19.7109375" style="4" customWidth="1"/>
    <col min="15" max="15" width="2" style="4" customWidth="1"/>
    <col min="16" max="16" width="29.42578125" style="4" customWidth="1"/>
    <col min="17" max="17" width="10.140625" style="4" customWidth="1"/>
    <col min="18" max="18" width="10.85546875" style="4" customWidth="1"/>
    <col min="19" max="19" width="9.140625" style="4"/>
    <col min="20" max="20" width="9.140625" style="56"/>
    <col min="21" max="21" width="12.140625" style="56" customWidth="1"/>
    <col min="22" max="22" width="18" style="56" customWidth="1"/>
    <col min="23" max="23" width="9.140625" style="56"/>
    <col min="24" max="24" width="12.85546875" style="56" customWidth="1"/>
    <col min="25" max="25" width="9.140625" style="56"/>
    <col min="26" max="26" width="23.140625" style="56" customWidth="1"/>
    <col min="27" max="27" width="12.140625" style="4" customWidth="1"/>
    <col min="28" max="28" width="9.42578125" style="4" customWidth="1"/>
    <col min="29" max="16384" width="9.140625" style="4"/>
  </cols>
  <sheetData>
    <row r="1" spans="2:31" x14ac:dyDescent="0.2">
      <c r="B1" s="345" t="s">
        <v>0</v>
      </c>
      <c r="C1" s="346"/>
      <c r="D1" s="346"/>
      <c r="E1" s="346"/>
      <c r="F1" s="346"/>
      <c r="G1" s="346"/>
      <c r="H1" s="346"/>
      <c r="I1" s="346"/>
      <c r="J1" s="346"/>
      <c r="K1" s="346"/>
      <c r="L1" s="347"/>
      <c r="N1" s="102" t="s">
        <v>133</v>
      </c>
    </row>
    <row r="2" spans="2:31" x14ac:dyDescent="0.2">
      <c r="B2" s="348" t="s">
        <v>117</v>
      </c>
      <c r="C2" s="349"/>
      <c r="D2" s="349"/>
      <c r="E2" s="349"/>
      <c r="F2" s="349"/>
      <c r="G2" s="349"/>
      <c r="H2" s="349"/>
      <c r="I2" s="349"/>
      <c r="J2" s="349"/>
      <c r="K2" s="349"/>
      <c r="L2" s="350"/>
    </row>
    <row r="4" spans="2:31" ht="36.75" customHeight="1" x14ac:dyDescent="0.2">
      <c r="B4" s="156"/>
      <c r="C4" s="247" t="s">
        <v>160</v>
      </c>
      <c r="D4" s="247"/>
      <c r="E4" s="247"/>
      <c r="F4" s="247"/>
      <c r="G4" s="247"/>
      <c r="H4" s="247"/>
      <c r="I4" s="247"/>
      <c r="J4" s="247"/>
      <c r="K4" s="247"/>
      <c r="L4" s="248"/>
      <c r="M4" s="155"/>
    </row>
    <row r="5" spans="2:31" ht="7.5" customHeight="1" x14ac:dyDescent="0.2">
      <c r="B5" s="319" t="s">
        <v>3</v>
      </c>
      <c r="C5" s="320"/>
      <c r="D5" s="320"/>
      <c r="E5" s="320"/>
      <c r="F5" s="320"/>
      <c r="G5" s="320"/>
      <c r="H5" s="390"/>
      <c r="I5" s="390"/>
      <c r="J5" s="390"/>
      <c r="K5" s="390"/>
      <c r="L5" s="398"/>
      <c r="M5" s="155"/>
    </row>
    <row r="6" spans="2:31" ht="9" customHeight="1" x14ac:dyDescent="0.2">
      <c r="B6" s="322"/>
      <c r="C6" s="323"/>
      <c r="D6" s="323"/>
      <c r="E6" s="323"/>
      <c r="F6" s="323"/>
      <c r="G6" s="323"/>
      <c r="H6" s="368"/>
      <c r="I6" s="368"/>
      <c r="J6" s="368"/>
      <c r="K6" s="368"/>
      <c r="L6" s="369"/>
      <c r="N6" s="56"/>
      <c r="O6" s="56"/>
      <c r="P6" s="56"/>
      <c r="Q6" s="56"/>
      <c r="R6" s="107"/>
      <c r="X6" s="119"/>
    </row>
    <row r="7" spans="2:31" ht="12.75" customHeight="1" x14ac:dyDescent="0.2">
      <c r="B7" s="14"/>
      <c r="C7" s="263" t="s">
        <v>8</v>
      </c>
      <c r="D7" s="264"/>
      <c r="E7" s="264"/>
      <c r="F7" s="264"/>
      <c r="G7" s="418"/>
      <c r="H7" s="263" t="s">
        <v>9</v>
      </c>
      <c r="I7" s="264"/>
      <c r="J7" s="264"/>
      <c r="K7" s="264"/>
      <c r="L7" s="265"/>
      <c r="M7" s="117"/>
      <c r="R7" s="154"/>
      <c r="X7" s="119"/>
      <c r="AA7" s="106" t="s">
        <v>4</v>
      </c>
      <c r="AB7" s="106">
        <v>8.4000000000000005E-2</v>
      </c>
      <c r="AC7" s="106"/>
      <c r="AD7" s="106" t="s">
        <v>5</v>
      </c>
      <c r="AE7" s="106">
        <v>24</v>
      </c>
    </row>
    <row r="8" spans="2:31" ht="12.75" customHeight="1" x14ac:dyDescent="0.2">
      <c r="B8" s="105" t="s">
        <v>119</v>
      </c>
      <c r="C8" s="15" t="s">
        <v>13</v>
      </c>
      <c r="D8" s="185"/>
      <c r="E8" s="186" t="s">
        <v>14</v>
      </c>
      <c r="F8" s="187"/>
      <c r="G8" s="15" t="s">
        <v>15</v>
      </c>
      <c r="H8" s="15" t="s">
        <v>13</v>
      </c>
      <c r="I8" s="15"/>
      <c r="J8" s="15" t="s">
        <v>14</v>
      </c>
      <c r="K8" s="15"/>
      <c r="L8" s="16" t="s">
        <v>15</v>
      </c>
      <c r="M8" s="136"/>
      <c r="T8" s="142"/>
      <c r="X8" s="119"/>
      <c r="AA8" s="106" t="s">
        <v>6</v>
      </c>
      <c r="AB8" s="106">
        <v>0.16700000000000001</v>
      </c>
      <c r="AC8" s="106"/>
      <c r="AD8" s="106" t="s">
        <v>7</v>
      </c>
      <c r="AE8" s="106">
        <v>48</v>
      </c>
    </row>
    <row r="9" spans="2:31" x14ac:dyDescent="0.2">
      <c r="B9" s="153" t="s">
        <v>161</v>
      </c>
      <c r="C9" s="59">
        <v>1</v>
      </c>
      <c r="D9" s="59" t="s">
        <v>19</v>
      </c>
      <c r="E9" s="80">
        <v>0.10299999999999999</v>
      </c>
      <c r="F9" s="26" t="s">
        <v>20</v>
      </c>
      <c r="G9" s="26">
        <f t="shared" ref="G9:G14" si="0">IF(C9&gt;0,PRODUCT(C9,E9),"")</f>
        <v>0.10299999999999999</v>
      </c>
      <c r="H9" s="59">
        <v>1</v>
      </c>
      <c r="I9" s="59" t="s">
        <v>19</v>
      </c>
      <c r="J9" s="80">
        <v>0.253</v>
      </c>
      <c r="K9" s="144" t="s">
        <v>20</v>
      </c>
      <c r="L9" s="26">
        <f t="shared" ref="L9:L14" si="1">IF(H9&gt;0,PRODUCT(H9,J9),"")</f>
        <v>0.253</v>
      </c>
      <c r="M9" s="119"/>
      <c r="X9" s="119"/>
      <c r="AA9" s="106" t="s">
        <v>10</v>
      </c>
      <c r="AB9" s="106">
        <v>0.25</v>
      </c>
      <c r="AC9" s="106"/>
      <c r="AD9" s="106" t="s">
        <v>11</v>
      </c>
      <c r="AE9" s="106">
        <v>60</v>
      </c>
    </row>
    <row r="10" spans="2:31" x14ac:dyDescent="0.2">
      <c r="B10" s="145" t="s">
        <v>162</v>
      </c>
      <c r="C10" s="92">
        <v>0</v>
      </c>
      <c r="D10" s="59" t="s">
        <v>19</v>
      </c>
      <c r="E10" s="80">
        <v>1.7000000000000001E-2</v>
      </c>
      <c r="F10" s="26" t="s">
        <v>20</v>
      </c>
      <c r="G10" s="26" t="str">
        <f t="shared" si="0"/>
        <v/>
      </c>
      <c r="H10" s="120">
        <f>C10</f>
        <v>0</v>
      </c>
      <c r="I10" s="59" t="s">
        <v>19</v>
      </c>
      <c r="J10" s="80">
        <v>2.9000000000000001E-2</v>
      </c>
      <c r="K10" s="144" t="s">
        <v>20</v>
      </c>
      <c r="L10" s="26" t="str">
        <f t="shared" si="1"/>
        <v/>
      </c>
      <c r="M10" s="119"/>
      <c r="X10" s="119"/>
      <c r="AA10" s="106" t="s">
        <v>16</v>
      </c>
      <c r="AB10" s="106">
        <v>0.33400000000000002</v>
      </c>
      <c r="AC10" s="106"/>
      <c r="AD10" s="106" t="s">
        <v>17</v>
      </c>
      <c r="AE10" s="106">
        <v>72</v>
      </c>
    </row>
    <row r="11" spans="2:31" x14ac:dyDescent="0.2">
      <c r="B11" s="145" t="s">
        <v>163</v>
      </c>
      <c r="C11" s="92">
        <v>0</v>
      </c>
      <c r="D11" s="59" t="s">
        <v>19</v>
      </c>
      <c r="E11" s="80">
        <v>1.9E-2</v>
      </c>
      <c r="F11" s="26" t="s">
        <v>20</v>
      </c>
      <c r="G11" s="26" t="str">
        <f t="shared" si="0"/>
        <v/>
      </c>
      <c r="H11" s="120">
        <f>C11</f>
        <v>0</v>
      </c>
      <c r="I11" s="59" t="s">
        <v>19</v>
      </c>
      <c r="J11" s="80">
        <v>2.5999999999999999E-2</v>
      </c>
      <c r="K11" s="144" t="s">
        <v>20</v>
      </c>
      <c r="L11" s="26" t="str">
        <f t="shared" si="1"/>
        <v/>
      </c>
      <c r="M11" s="119"/>
      <c r="T11" s="142"/>
      <c r="X11" s="119"/>
      <c r="AA11" s="106" t="s">
        <v>21</v>
      </c>
      <c r="AB11" s="106">
        <v>0.41699999999999998</v>
      </c>
      <c r="AC11" s="106"/>
      <c r="AD11" s="106" t="s">
        <v>22</v>
      </c>
      <c r="AE11" s="106">
        <v>90</v>
      </c>
    </row>
    <row r="12" spans="2:31" x14ac:dyDescent="0.2">
      <c r="B12" s="145" t="s">
        <v>164</v>
      </c>
      <c r="C12" s="92">
        <v>0</v>
      </c>
      <c r="D12" s="59" t="s">
        <v>19</v>
      </c>
      <c r="E12" s="80">
        <v>5.0000000000000001E-3</v>
      </c>
      <c r="F12" s="26" t="s">
        <v>20</v>
      </c>
      <c r="G12" s="26" t="str">
        <f t="shared" si="0"/>
        <v/>
      </c>
      <c r="H12" s="120">
        <f>C12</f>
        <v>0</v>
      </c>
      <c r="I12" s="59" t="s">
        <v>19</v>
      </c>
      <c r="J12" s="95">
        <v>1.0999999999999999E-2</v>
      </c>
      <c r="K12" s="144" t="s">
        <v>20</v>
      </c>
      <c r="L12" s="26" t="str">
        <f t="shared" si="1"/>
        <v/>
      </c>
      <c r="M12" s="119"/>
      <c r="T12" s="142"/>
      <c r="X12" s="119"/>
      <c r="AA12" s="106" t="s">
        <v>24</v>
      </c>
      <c r="AB12" s="106">
        <v>0.5</v>
      </c>
      <c r="AC12" s="106"/>
      <c r="AD12" s="106"/>
      <c r="AE12" s="106"/>
    </row>
    <row r="13" spans="2:31" x14ac:dyDescent="0.2">
      <c r="B13" s="140" t="s">
        <v>165</v>
      </c>
      <c r="C13" s="82">
        <v>0</v>
      </c>
      <c r="D13" s="23" t="s">
        <v>19</v>
      </c>
      <c r="E13" s="138">
        <v>9.2999999999999999E-2</v>
      </c>
      <c r="F13" s="23" t="s">
        <v>20</v>
      </c>
      <c r="G13" s="24" t="str">
        <f t="shared" si="0"/>
        <v/>
      </c>
      <c r="H13" s="25">
        <f>C13</f>
        <v>0</v>
      </c>
      <c r="I13" s="23" t="s">
        <v>19</v>
      </c>
      <c r="J13" s="138">
        <v>0.13600000000000001</v>
      </c>
      <c r="K13" s="23" t="s">
        <v>20</v>
      </c>
      <c r="L13" s="80" t="str">
        <f t="shared" si="1"/>
        <v/>
      </c>
      <c r="M13" s="119"/>
      <c r="T13" s="142"/>
      <c r="X13" s="119"/>
      <c r="AA13" s="106" t="s">
        <v>121</v>
      </c>
      <c r="AB13" s="106">
        <v>0.75</v>
      </c>
      <c r="AC13" s="106"/>
      <c r="AD13" s="106"/>
      <c r="AE13" s="106"/>
    </row>
    <row r="14" spans="2:31" x14ac:dyDescent="0.2">
      <c r="B14" s="140" t="s">
        <v>166</v>
      </c>
      <c r="C14" s="82">
        <v>0</v>
      </c>
      <c r="D14" s="23" t="s">
        <v>19</v>
      </c>
      <c r="E14" s="138">
        <v>9.8000000000000004E-2</v>
      </c>
      <c r="F14" s="23" t="s">
        <v>20</v>
      </c>
      <c r="G14" s="24" t="str">
        <f t="shared" si="0"/>
        <v/>
      </c>
      <c r="H14" s="25">
        <f>C14</f>
        <v>0</v>
      </c>
      <c r="I14" s="23" t="s">
        <v>19</v>
      </c>
      <c r="J14" s="138">
        <v>0.155</v>
      </c>
      <c r="K14" s="23" t="s">
        <v>20</v>
      </c>
      <c r="L14" s="80" t="str">
        <f t="shared" si="1"/>
        <v/>
      </c>
      <c r="M14" s="119"/>
      <c r="T14" s="142"/>
      <c r="X14" s="119"/>
      <c r="AA14" s="106" t="s">
        <v>26</v>
      </c>
      <c r="AB14" s="106">
        <v>1</v>
      </c>
      <c r="AC14" s="106"/>
      <c r="AD14" s="106"/>
      <c r="AE14" s="106"/>
    </row>
    <row r="15" spans="2:31" x14ac:dyDescent="0.2">
      <c r="B15" s="297" t="s">
        <v>31</v>
      </c>
      <c r="C15" s="298"/>
      <c r="D15" s="298"/>
      <c r="E15" s="298"/>
      <c r="F15" s="298"/>
      <c r="G15" s="298"/>
      <c r="H15" s="298"/>
      <c r="I15" s="298"/>
      <c r="J15" s="298"/>
      <c r="K15" s="298"/>
      <c r="L15" s="299"/>
      <c r="M15" s="119"/>
      <c r="T15" s="142"/>
      <c r="X15" s="119"/>
      <c r="AA15" s="106"/>
      <c r="AB15" s="106"/>
      <c r="AC15" s="106"/>
      <c r="AD15" s="106"/>
      <c r="AE15" s="106"/>
    </row>
    <row r="16" spans="2:31" x14ac:dyDescent="0.2">
      <c r="B16" s="152" t="s">
        <v>167</v>
      </c>
      <c r="C16" s="78">
        <v>0</v>
      </c>
      <c r="D16" s="18" t="s">
        <v>19</v>
      </c>
      <c r="E16" s="19">
        <v>1.4999999999999999E-2</v>
      </c>
      <c r="F16" s="18" t="s">
        <v>20</v>
      </c>
      <c r="G16" s="20" t="str">
        <f t="shared" ref="G16:G21" si="2">IF(C16&gt;0,PRODUCT(C16,E16),"")</f>
        <v/>
      </c>
      <c r="H16" s="21">
        <f t="shared" ref="H16:H21" si="3">C16</f>
        <v>0</v>
      </c>
      <c r="I16" s="18" t="s">
        <v>19</v>
      </c>
      <c r="J16" s="19">
        <v>0.04</v>
      </c>
      <c r="K16" s="18" t="s">
        <v>20</v>
      </c>
      <c r="L16" s="20" t="str">
        <f t="shared" ref="L16:L21" si="4">IF(H16&gt;0,PRODUCT(H16,J16),"")</f>
        <v/>
      </c>
      <c r="M16" s="119"/>
      <c r="T16" s="142"/>
      <c r="X16" s="119"/>
    </row>
    <row r="17" spans="2:31" x14ac:dyDescent="0.2">
      <c r="B17" s="152" t="s">
        <v>168</v>
      </c>
      <c r="C17" s="78">
        <v>0</v>
      </c>
      <c r="D17" s="18" t="s">
        <v>19</v>
      </c>
      <c r="E17" s="19">
        <v>2.8000000000000001E-2</v>
      </c>
      <c r="F17" s="18" t="s">
        <v>20</v>
      </c>
      <c r="G17" s="20" t="str">
        <f t="shared" si="2"/>
        <v/>
      </c>
      <c r="H17" s="21">
        <f t="shared" si="3"/>
        <v>0</v>
      </c>
      <c r="I17" s="18" t="s">
        <v>19</v>
      </c>
      <c r="J17" s="19">
        <v>6.8000000000000005E-2</v>
      </c>
      <c r="K17" s="18" t="s">
        <v>20</v>
      </c>
      <c r="L17" s="20" t="str">
        <f t="shared" si="4"/>
        <v/>
      </c>
      <c r="M17" s="119"/>
      <c r="T17" s="142"/>
      <c r="X17" s="119"/>
    </row>
    <row r="18" spans="2:31" x14ac:dyDescent="0.2">
      <c r="B18" s="152" t="s">
        <v>169</v>
      </c>
      <c r="C18" s="78">
        <v>0</v>
      </c>
      <c r="D18" s="18" t="s">
        <v>19</v>
      </c>
      <c r="E18" s="19">
        <v>2.8000000000000001E-2</v>
      </c>
      <c r="F18" s="18" t="s">
        <v>20</v>
      </c>
      <c r="G18" s="20" t="str">
        <f t="shared" si="2"/>
        <v/>
      </c>
      <c r="H18" s="21">
        <f t="shared" si="3"/>
        <v>0</v>
      </c>
      <c r="I18" s="18" t="s">
        <v>19</v>
      </c>
      <c r="J18" s="19">
        <v>6.8000000000000005E-2</v>
      </c>
      <c r="K18" s="18" t="s">
        <v>20</v>
      </c>
      <c r="L18" s="20" t="str">
        <f t="shared" si="4"/>
        <v/>
      </c>
      <c r="M18" s="119"/>
      <c r="T18" s="142"/>
      <c r="X18" s="119"/>
      <c r="AA18" s="106"/>
      <c r="AB18" s="106"/>
      <c r="AC18" s="106"/>
      <c r="AD18" s="106"/>
      <c r="AE18" s="106"/>
    </row>
    <row r="19" spans="2:31" x14ac:dyDescent="0.2">
      <c r="B19" s="152" t="s">
        <v>170</v>
      </c>
      <c r="C19" s="78">
        <v>0</v>
      </c>
      <c r="D19" s="18" t="s">
        <v>19</v>
      </c>
      <c r="E19" s="19">
        <v>1.4999999999999999E-2</v>
      </c>
      <c r="F19" s="18" t="s">
        <v>20</v>
      </c>
      <c r="G19" s="20" t="str">
        <f t="shared" si="2"/>
        <v/>
      </c>
      <c r="H19" s="21">
        <f t="shared" si="3"/>
        <v>0</v>
      </c>
      <c r="I19" s="18" t="s">
        <v>19</v>
      </c>
      <c r="J19" s="19">
        <v>7.4999999999999997E-2</v>
      </c>
      <c r="K19" s="18" t="s">
        <v>20</v>
      </c>
      <c r="L19" s="20" t="str">
        <f t="shared" si="4"/>
        <v/>
      </c>
      <c r="M19" s="119"/>
      <c r="T19" s="142"/>
      <c r="X19" s="119"/>
      <c r="AA19" s="106"/>
      <c r="AB19" s="106"/>
      <c r="AC19" s="106"/>
      <c r="AD19" s="106"/>
      <c r="AE19" s="106"/>
    </row>
    <row r="20" spans="2:31" x14ac:dyDescent="0.2">
      <c r="B20" s="152" t="s">
        <v>171</v>
      </c>
      <c r="C20" s="78">
        <v>0</v>
      </c>
      <c r="D20" s="18" t="s">
        <v>19</v>
      </c>
      <c r="E20" s="19">
        <v>3.5000000000000003E-2</v>
      </c>
      <c r="F20" s="18" t="s">
        <v>20</v>
      </c>
      <c r="G20" s="20" t="str">
        <f t="shared" si="2"/>
        <v/>
      </c>
      <c r="H20" s="21">
        <f t="shared" si="3"/>
        <v>0</v>
      </c>
      <c r="I20" s="18" t="s">
        <v>19</v>
      </c>
      <c r="J20" s="19">
        <v>0.2</v>
      </c>
      <c r="K20" s="18" t="s">
        <v>20</v>
      </c>
      <c r="L20" s="20" t="str">
        <f t="shared" si="4"/>
        <v/>
      </c>
      <c r="M20" s="119"/>
      <c r="T20" s="142"/>
      <c r="X20" s="119"/>
      <c r="AA20" s="106"/>
      <c r="AB20" s="106"/>
      <c r="AC20" s="106"/>
      <c r="AD20" s="106"/>
      <c r="AE20" s="106"/>
    </row>
    <row r="21" spans="2:31" x14ac:dyDescent="0.2">
      <c r="B21" s="152" t="s">
        <v>172</v>
      </c>
      <c r="C21" s="78">
        <v>0</v>
      </c>
      <c r="D21" s="18" t="s">
        <v>19</v>
      </c>
      <c r="E21" s="19">
        <v>4.4999999999999998E-2</v>
      </c>
      <c r="F21" s="18" t="s">
        <v>20</v>
      </c>
      <c r="G21" s="20" t="str">
        <f t="shared" si="2"/>
        <v/>
      </c>
      <c r="H21" s="21">
        <f t="shared" si="3"/>
        <v>0</v>
      </c>
      <c r="I21" s="18" t="s">
        <v>19</v>
      </c>
      <c r="J21" s="19">
        <v>4.4999999999999998E-2</v>
      </c>
      <c r="K21" s="18" t="s">
        <v>20</v>
      </c>
      <c r="L21" s="20" t="str">
        <f t="shared" si="4"/>
        <v/>
      </c>
      <c r="M21" s="119"/>
      <c r="T21" s="142"/>
      <c r="X21" s="119"/>
      <c r="AA21" s="106"/>
      <c r="AB21" s="106"/>
      <c r="AC21" s="106"/>
      <c r="AD21" s="106"/>
      <c r="AE21" s="106"/>
    </row>
    <row r="22" spans="2:31" x14ac:dyDescent="0.2">
      <c r="B22" s="351" t="s">
        <v>146</v>
      </c>
      <c r="C22" s="352"/>
      <c r="D22" s="352"/>
      <c r="E22" s="352"/>
      <c r="F22" s="352"/>
      <c r="G22" s="352"/>
      <c r="H22" s="352"/>
      <c r="I22" s="352"/>
      <c r="J22" s="352"/>
      <c r="K22" s="352"/>
      <c r="L22" s="353"/>
      <c r="M22" s="119"/>
      <c r="T22" s="142"/>
      <c r="X22" s="119"/>
      <c r="AA22" s="106"/>
      <c r="AB22" s="106"/>
      <c r="AC22" s="106"/>
      <c r="AD22" s="106"/>
      <c r="AE22" s="106"/>
    </row>
    <row r="23" spans="2:31" x14ac:dyDescent="0.2">
      <c r="B23" s="151" t="s">
        <v>147</v>
      </c>
      <c r="C23" s="150">
        <v>0</v>
      </c>
      <c r="D23" s="148" t="s">
        <v>19</v>
      </c>
      <c r="E23" s="81">
        <v>0.03</v>
      </c>
      <c r="F23" s="148" t="s">
        <v>20</v>
      </c>
      <c r="G23" s="81" t="str">
        <f t="shared" ref="G23:G33" si="5">IF(C23&gt;0,PRODUCT(C23,E23),"")</f>
        <v/>
      </c>
      <c r="H23" s="149">
        <f t="shared" ref="H23:H33" si="6">C23</f>
        <v>0</v>
      </c>
      <c r="I23" s="148" t="s">
        <v>19</v>
      </c>
      <c r="J23" s="81">
        <v>0.158</v>
      </c>
      <c r="K23" s="148" t="s">
        <v>20</v>
      </c>
      <c r="L23" s="147" t="str">
        <f t="shared" ref="L23:L33" si="7">IF(H23&gt;0,PRODUCT(H23,J23),"")</f>
        <v/>
      </c>
      <c r="M23" s="119"/>
      <c r="T23" s="142"/>
      <c r="X23" s="119"/>
      <c r="AA23" s="106"/>
      <c r="AB23" s="106"/>
      <c r="AC23" s="106"/>
      <c r="AD23" s="106"/>
      <c r="AE23" s="106"/>
    </row>
    <row r="24" spans="2:31" x14ac:dyDescent="0.2">
      <c r="B24" s="17" t="s">
        <v>148</v>
      </c>
      <c r="C24" s="78">
        <v>0</v>
      </c>
      <c r="D24" s="18" t="s">
        <v>19</v>
      </c>
      <c r="E24" s="19">
        <v>0.04</v>
      </c>
      <c r="F24" s="18" t="s">
        <v>20</v>
      </c>
      <c r="G24" s="19" t="str">
        <f t="shared" si="5"/>
        <v/>
      </c>
      <c r="H24" s="21">
        <f t="shared" si="6"/>
        <v>0</v>
      </c>
      <c r="I24" s="18" t="s">
        <v>19</v>
      </c>
      <c r="J24" s="81">
        <v>5.6000000000000001E-2</v>
      </c>
      <c r="K24" s="18" t="s">
        <v>20</v>
      </c>
      <c r="L24" s="27" t="str">
        <f t="shared" si="7"/>
        <v/>
      </c>
      <c r="M24" s="119"/>
      <c r="X24" s="119"/>
      <c r="AA24" s="106"/>
      <c r="AB24" s="106"/>
      <c r="AC24" s="106"/>
      <c r="AD24" s="106"/>
      <c r="AE24" s="106"/>
    </row>
    <row r="25" spans="2:31" x14ac:dyDescent="0.2">
      <c r="B25" s="17" t="s">
        <v>149</v>
      </c>
      <c r="C25" s="78">
        <v>0</v>
      </c>
      <c r="D25" s="18" t="s">
        <v>19</v>
      </c>
      <c r="E25" s="19">
        <v>0.04</v>
      </c>
      <c r="F25" s="18" t="s">
        <v>20</v>
      </c>
      <c r="G25" s="19" t="str">
        <f t="shared" si="5"/>
        <v/>
      </c>
      <c r="H25" s="21">
        <f t="shared" si="6"/>
        <v>0</v>
      </c>
      <c r="I25" s="18" t="s">
        <v>19</v>
      </c>
      <c r="J25" s="19">
        <v>5.6000000000000001E-2</v>
      </c>
      <c r="K25" s="18" t="s">
        <v>20</v>
      </c>
      <c r="L25" s="27" t="str">
        <f t="shared" si="7"/>
        <v/>
      </c>
      <c r="M25" s="119"/>
      <c r="T25" s="142"/>
      <c r="X25" s="119"/>
      <c r="AA25" s="106"/>
      <c r="AB25" s="106"/>
      <c r="AC25" s="106"/>
      <c r="AD25" s="106"/>
      <c r="AE25" s="106"/>
    </row>
    <row r="26" spans="2:31" x14ac:dyDescent="0.2">
      <c r="B26" s="17" t="s">
        <v>150</v>
      </c>
      <c r="C26" s="78">
        <v>0</v>
      </c>
      <c r="D26" s="18" t="s">
        <v>19</v>
      </c>
      <c r="E26" s="19">
        <v>2E-3</v>
      </c>
      <c r="F26" s="18" t="s">
        <v>20</v>
      </c>
      <c r="G26" s="19" t="str">
        <f t="shared" si="5"/>
        <v/>
      </c>
      <c r="H26" s="21">
        <f t="shared" si="6"/>
        <v>0</v>
      </c>
      <c r="I26" s="18" t="s">
        <v>19</v>
      </c>
      <c r="J26" s="19">
        <v>1.7999999999999999E-2</v>
      </c>
      <c r="K26" s="18" t="s">
        <v>20</v>
      </c>
      <c r="L26" s="27" t="str">
        <f t="shared" si="7"/>
        <v/>
      </c>
      <c r="M26" s="119"/>
      <c r="X26" s="119"/>
    </row>
    <row r="27" spans="2:31" x14ac:dyDescent="0.2">
      <c r="B27" s="17" t="s">
        <v>151</v>
      </c>
      <c r="C27" s="78">
        <v>0</v>
      </c>
      <c r="D27" s="18" t="s">
        <v>19</v>
      </c>
      <c r="E27" s="19">
        <v>2E-3</v>
      </c>
      <c r="F27" s="18" t="s">
        <v>20</v>
      </c>
      <c r="G27" s="19" t="str">
        <f t="shared" si="5"/>
        <v/>
      </c>
      <c r="H27" s="21">
        <f t="shared" si="6"/>
        <v>0</v>
      </c>
      <c r="I27" s="18" t="s">
        <v>19</v>
      </c>
      <c r="J27" s="19">
        <v>1.7999999999999999E-2</v>
      </c>
      <c r="K27" s="18" t="s">
        <v>20</v>
      </c>
      <c r="L27" s="27" t="str">
        <f t="shared" si="7"/>
        <v/>
      </c>
      <c r="M27" s="119"/>
      <c r="T27" s="142"/>
      <c r="X27" s="119"/>
    </row>
    <row r="28" spans="2:31" x14ac:dyDescent="0.2">
      <c r="B28" s="17" t="s">
        <v>152</v>
      </c>
      <c r="C28" s="78">
        <v>0</v>
      </c>
      <c r="D28" s="18" t="s">
        <v>19</v>
      </c>
      <c r="E28" s="19">
        <v>0.04</v>
      </c>
      <c r="F28" s="18" t="s">
        <v>20</v>
      </c>
      <c r="G28" s="19" t="str">
        <f t="shared" si="5"/>
        <v/>
      </c>
      <c r="H28" s="21">
        <f t="shared" si="6"/>
        <v>0</v>
      </c>
      <c r="I28" s="18" t="s">
        <v>19</v>
      </c>
      <c r="J28" s="19">
        <v>5.6000000000000001E-2</v>
      </c>
      <c r="K28" s="18" t="s">
        <v>20</v>
      </c>
      <c r="L28" s="27" t="str">
        <f t="shared" si="7"/>
        <v/>
      </c>
      <c r="M28" s="119"/>
      <c r="T28" s="146"/>
      <c r="X28" s="119"/>
    </row>
    <row r="29" spans="2:31" ht="12.75" customHeight="1" x14ac:dyDescent="0.2">
      <c r="B29" s="17" t="s">
        <v>153</v>
      </c>
      <c r="C29" s="78">
        <v>0</v>
      </c>
      <c r="D29" s="18" t="s">
        <v>19</v>
      </c>
      <c r="E29" s="19">
        <v>0.04</v>
      </c>
      <c r="F29" s="18" t="s">
        <v>20</v>
      </c>
      <c r="G29" s="19" t="str">
        <f t="shared" si="5"/>
        <v/>
      </c>
      <c r="H29" s="21">
        <f t="shared" si="6"/>
        <v>0</v>
      </c>
      <c r="I29" s="18" t="s">
        <v>19</v>
      </c>
      <c r="J29" s="19">
        <v>5.6000000000000001E-2</v>
      </c>
      <c r="K29" s="18" t="s">
        <v>20</v>
      </c>
      <c r="L29" s="27" t="str">
        <f t="shared" si="7"/>
        <v/>
      </c>
      <c r="M29" s="119"/>
      <c r="T29" s="142"/>
      <c r="X29" s="142"/>
    </row>
    <row r="30" spans="2:31" x14ac:dyDescent="0.2">
      <c r="B30" s="17" t="s">
        <v>154</v>
      </c>
      <c r="C30" s="78">
        <v>0</v>
      </c>
      <c r="D30" s="18" t="s">
        <v>19</v>
      </c>
      <c r="E30" s="19">
        <v>2.5000000000000001E-2</v>
      </c>
      <c r="F30" s="18" t="s">
        <v>20</v>
      </c>
      <c r="G30" s="19" t="str">
        <f t="shared" si="5"/>
        <v/>
      </c>
      <c r="H30" s="21">
        <f t="shared" si="6"/>
        <v>0</v>
      </c>
      <c r="I30" s="18" t="s">
        <v>19</v>
      </c>
      <c r="J30" s="19">
        <v>6.5000000000000002E-2</v>
      </c>
      <c r="K30" s="18" t="s">
        <v>20</v>
      </c>
      <c r="L30" s="27" t="str">
        <f t="shared" si="7"/>
        <v/>
      </c>
      <c r="M30" s="119"/>
      <c r="T30" s="142"/>
      <c r="X30" s="142"/>
    </row>
    <row r="31" spans="2:31" x14ac:dyDescent="0.2">
      <c r="B31" s="17" t="s">
        <v>155</v>
      </c>
      <c r="C31" s="78">
        <v>0</v>
      </c>
      <c r="D31" s="18" t="s">
        <v>19</v>
      </c>
      <c r="E31" s="19">
        <v>0.04</v>
      </c>
      <c r="F31" s="18" t="s">
        <v>20</v>
      </c>
      <c r="G31" s="19" t="str">
        <f t="shared" si="5"/>
        <v/>
      </c>
      <c r="H31" s="21">
        <f t="shared" si="6"/>
        <v>0</v>
      </c>
      <c r="I31" s="18" t="s">
        <v>19</v>
      </c>
      <c r="J31" s="19">
        <v>5.6000000000000001E-2</v>
      </c>
      <c r="K31" s="18" t="s">
        <v>20</v>
      </c>
      <c r="L31" s="27" t="str">
        <f t="shared" si="7"/>
        <v/>
      </c>
      <c r="M31" s="119"/>
      <c r="T31" s="142"/>
      <c r="X31" s="142"/>
    </row>
    <row r="32" spans="2:31" x14ac:dyDescent="0.2">
      <c r="B32" s="17" t="s">
        <v>156</v>
      </c>
      <c r="C32" s="78">
        <v>0</v>
      </c>
      <c r="D32" s="18" t="s">
        <v>19</v>
      </c>
      <c r="E32" s="19">
        <v>2E-3</v>
      </c>
      <c r="F32" s="18" t="s">
        <v>20</v>
      </c>
      <c r="G32" s="19" t="str">
        <f t="shared" si="5"/>
        <v/>
      </c>
      <c r="H32" s="21">
        <f t="shared" si="6"/>
        <v>0</v>
      </c>
      <c r="I32" s="18" t="s">
        <v>19</v>
      </c>
      <c r="J32" s="19">
        <v>1.7999999999999999E-2</v>
      </c>
      <c r="K32" s="18" t="s">
        <v>20</v>
      </c>
      <c r="L32" s="27" t="str">
        <f t="shared" si="7"/>
        <v/>
      </c>
      <c r="M32" s="119"/>
      <c r="T32" s="142"/>
      <c r="X32" s="142"/>
    </row>
    <row r="33" spans="2:24" x14ac:dyDescent="0.2">
      <c r="B33" s="17" t="s">
        <v>157</v>
      </c>
      <c r="C33" s="78">
        <v>0</v>
      </c>
      <c r="D33" s="18" t="s">
        <v>19</v>
      </c>
      <c r="E33" s="19">
        <v>2.5000000000000001E-2</v>
      </c>
      <c r="F33" s="18" t="s">
        <v>20</v>
      </c>
      <c r="G33" s="19" t="str">
        <f t="shared" si="5"/>
        <v/>
      </c>
      <c r="H33" s="21">
        <f t="shared" si="6"/>
        <v>0</v>
      </c>
      <c r="I33" s="18" t="s">
        <v>19</v>
      </c>
      <c r="J33" s="19">
        <v>6.4000000000000001E-2</v>
      </c>
      <c r="K33" s="18" t="s">
        <v>20</v>
      </c>
      <c r="L33" s="27" t="str">
        <f t="shared" si="7"/>
        <v/>
      </c>
      <c r="M33" s="119"/>
      <c r="T33" s="142"/>
      <c r="X33" s="142"/>
    </row>
    <row r="34" spans="2:24" x14ac:dyDescent="0.2">
      <c r="B34" s="297" t="s">
        <v>78</v>
      </c>
      <c r="C34" s="298"/>
      <c r="D34" s="298"/>
      <c r="E34" s="298"/>
      <c r="F34" s="298"/>
      <c r="G34" s="298"/>
      <c r="H34" s="298"/>
      <c r="I34" s="298"/>
      <c r="J34" s="298"/>
      <c r="K34" s="298"/>
      <c r="L34" s="299"/>
      <c r="M34" s="119"/>
      <c r="T34" s="142"/>
      <c r="X34" s="142"/>
    </row>
    <row r="35" spans="2:24" x14ac:dyDescent="0.2">
      <c r="B35" s="145" t="s">
        <v>173</v>
      </c>
      <c r="C35" s="92">
        <v>0</v>
      </c>
      <c r="D35" s="59" t="s">
        <v>19</v>
      </c>
      <c r="E35" s="95">
        <v>0</v>
      </c>
      <c r="F35" s="26" t="s">
        <v>20</v>
      </c>
      <c r="G35" s="26" t="str">
        <f>IF(C35&gt;0,PRODUCT(C35,E35),"")</f>
        <v/>
      </c>
      <c r="H35" s="120">
        <f>C35</f>
        <v>0</v>
      </c>
      <c r="I35" s="59" t="s">
        <v>19</v>
      </c>
      <c r="J35" s="121">
        <v>0</v>
      </c>
      <c r="K35" s="144" t="s">
        <v>20</v>
      </c>
      <c r="L35" s="26" t="str">
        <f>IF(H35&gt;0,PRODUCT(H35,J35),"")</f>
        <v/>
      </c>
      <c r="M35" s="119"/>
      <c r="T35" s="142"/>
      <c r="X35" s="142"/>
    </row>
    <row r="36" spans="2:24" x14ac:dyDescent="0.2">
      <c r="B36" s="249" t="s">
        <v>174</v>
      </c>
      <c r="C36" s="385"/>
      <c r="D36" s="385"/>
      <c r="E36" s="385"/>
      <c r="F36" s="385"/>
      <c r="G36" s="385"/>
      <c r="H36" s="385"/>
      <c r="I36" s="385"/>
      <c r="J36" s="385"/>
      <c r="K36" s="385"/>
      <c r="L36" s="386"/>
      <c r="M36" s="119"/>
      <c r="S36" s="143"/>
      <c r="T36" s="142"/>
      <c r="X36" s="142"/>
    </row>
    <row r="37" spans="2:24" x14ac:dyDescent="0.2">
      <c r="B37" s="33" t="s">
        <v>41</v>
      </c>
      <c r="C37" s="82">
        <v>0</v>
      </c>
      <c r="D37" s="23" t="s">
        <v>19</v>
      </c>
      <c r="E37" s="80">
        <v>2E-3</v>
      </c>
      <c r="F37" s="23" t="s">
        <v>20</v>
      </c>
      <c r="G37" s="24" t="str">
        <f t="shared" ref="G37:G72" si="8">IF(C37&gt;0,PRODUCT(C37,E37),"")</f>
        <v/>
      </c>
      <c r="H37" s="39"/>
      <c r="I37" s="40"/>
      <c r="J37" s="40"/>
      <c r="K37" s="40"/>
      <c r="L37" s="41"/>
      <c r="M37" s="119"/>
      <c r="S37" s="143"/>
      <c r="T37" s="142"/>
      <c r="X37" s="142"/>
    </row>
    <row r="38" spans="2:24" x14ac:dyDescent="0.2">
      <c r="B38" s="33" t="s">
        <v>42</v>
      </c>
      <c r="C38" s="82">
        <v>0</v>
      </c>
      <c r="D38" s="23" t="s">
        <v>19</v>
      </c>
      <c r="E38" s="80">
        <v>2E-3</v>
      </c>
      <c r="F38" s="23" t="s">
        <v>20</v>
      </c>
      <c r="G38" s="24" t="str">
        <f t="shared" si="8"/>
        <v/>
      </c>
      <c r="H38" s="39"/>
      <c r="I38" s="40"/>
      <c r="J38" s="40"/>
      <c r="K38" s="40"/>
      <c r="L38" s="41"/>
      <c r="M38" s="119"/>
      <c r="S38" s="143"/>
      <c r="T38" s="142"/>
      <c r="X38" s="142"/>
    </row>
    <row r="39" spans="2:24" x14ac:dyDescent="0.2">
      <c r="B39" s="33" t="s">
        <v>43</v>
      </c>
      <c r="C39" s="82">
        <v>0</v>
      </c>
      <c r="D39" s="23" t="s">
        <v>19</v>
      </c>
      <c r="E39" s="24">
        <v>2.9999999999999997E-4</v>
      </c>
      <c r="F39" s="23" t="s">
        <v>20</v>
      </c>
      <c r="G39" s="24" t="str">
        <f t="shared" si="8"/>
        <v/>
      </c>
      <c r="H39" s="39"/>
      <c r="I39" s="40"/>
      <c r="J39" s="40"/>
      <c r="K39" s="40"/>
      <c r="L39" s="41"/>
      <c r="M39" s="119"/>
      <c r="S39" s="143"/>
      <c r="T39" s="142"/>
      <c r="X39" s="142"/>
    </row>
    <row r="40" spans="2:24" x14ac:dyDescent="0.2">
      <c r="B40" s="33" t="s">
        <v>45</v>
      </c>
      <c r="C40" s="82">
        <v>0</v>
      </c>
      <c r="D40" s="23" t="s">
        <v>19</v>
      </c>
      <c r="E40" s="24">
        <v>2.9999999999999997E-4</v>
      </c>
      <c r="F40" s="23" t="s">
        <v>20</v>
      </c>
      <c r="G40" s="24" t="str">
        <f t="shared" si="8"/>
        <v/>
      </c>
      <c r="H40" s="39"/>
      <c r="I40" s="40"/>
      <c r="J40" s="40"/>
      <c r="K40" s="40"/>
      <c r="L40" s="41"/>
      <c r="M40" s="119"/>
      <c r="S40" s="141"/>
      <c r="T40" s="142"/>
      <c r="X40" s="142"/>
    </row>
    <row r="41" spans="2:24" x14ac:dyDescent="0.2">
      <c r="B41" s="33" t="s">
        <v>47</v>
      </c>
      <c r="C41" s="82">
        <v>0</v>
      </c>
      <c r="D41" s="23" t="s">
        <v>19</v>
      </c>
      <c r="E41" s="24">
        <v>2.9999999999999997E-4</v>
      </c>
      <c r="F41" s="23" t="s">
        <v>20</v>
      </c>
      <c r="G41" s="24" t="str">
        <f t="shared" si="8"/>
        <v/>
      </c>
      <c r="H41" s="39"/>
      <c r="I41" s="40"/>
      <c r="J41" s="40"/>
      <c r="K41" s="40"/>
      <c r="L41" s="41"/>
      <c r="M41" s="119"/>
      <c r="S41" s="141"/>
      <c r="T41" s="142"/>
      <c r="X41" s="142"/>
    </row>
    <row r="42" spans="2:24" x14ac:dyDescent="0.2">
      <c r="B42" s="33" t="s">
        <v>48</v>
      </c>
      <c r="C42" s="82">
        <v>0</v>
      </c>
      <c r="D42" s="23" t="s">
        <v>19</v>
      </c>
      <c r="E42" s="24">
        <v>2.9999999999999997E-4</v>
      </c>
      <c r="F42" s="23" t="s">
        <v>20</v>
      </c>
      <c r="G42" s="24"/>
      <c r="H42" s="39"/>
      <c r="I42" s="40"/>
      <c r="J42" s="40"/>
      <c r="K42" s="40"/>
      <c r="L42" s="41"/>
      <c r="M42" s="119"/>
      <c r="S42" s="141"/>
      <c r="T42" s="142"/>
      <c r="X42" s="142"/>
    </row>
    <row r="43" spans="2:24" x14ac:dyDescent="0.2">
      <c r="B43" s="33" t="s">
        <v>138</v>
      </c>
      <c r="C43" s="82">
        <v>0</v>
      </c>
      <c r="D43" s="23" t="s">
        <v>19</v>
      </c>
      <c r="E43" s="24">
        <v>2.9999999999999997E-4</v>
      </c>
      <c r="F43" s="23" t="s">
        <v>20</v>
      </c>
      <c r="G43" s="24" t="str">
        <f t="shared" si="8"/>
        <v/>
      </c>
      <c r="H43" s="39"/>
      <c r="I43" s="40"/>
      <c r="J43" s="40"/>
      <c r="K43" s="40"/>
      <c r="L43" s="41"/>
      <c r="M43" s="119"/>
      <c r="R43" s="184"/>
      <c r="S43" s="141"/>
      <c r="T43" s="142"/>
      <c r="X43" s="142"/>
    </row>
    <row r="44" spans="2:24" x14ac:dyDescent="0.2">
      <c r="B44" s="33" t="s">
        <v>49</v>
      </c>
      <c r="C44" s="82">
        <v>0</v>
      </c>
      <c r="D44" s="23" t="s">
        <v>19</v>
      </c>
      <c r="E44" s="24">
        <v>2.9999999999999997E-4</v>
      </c>
      <c r="F44" s="23" t="s">
        <v>20</v>
      </c>
      <c r="G44" s="24" t="str">
        <f t="shared" si="8"/>
        <v/>
      </c>
      <c r="H44" s="39"/>
      <c r="I44" s="40"/>
      <c r="J44" s="40"/>
      <c r="K44" s="40"/>
      <c r="L44" s="41"/>
      <c r="M44" s="119"/>
      <c r="R44" s="184"/>
      <c r="S44" s="141"/>
    </row>
    <row r="45" spans="2:24" x14ac:dyDescent="0.2">
      <c r="B45" s="33" t="s">
        <v>50</v>
      </c>
      <c r="C45" s="82">
        <v>0</v>
      </c>
      <c r="D45" s="23" t="s">
        <v>19</v>
      </c>
      <c r="E45" s="24">
        <v>2.9999999999999997E-4</v>
      </c>
      <c r="F45" s="23"/>
      <c r="G45" s="24"/>
      <c r="H45" s="39"/>
      <c r="I45" s="40"/>
      <c r="J45" s="40"/>
      <c r="K45" s="40"/>
      <c r="L45" s="41"/>
      <c r="M45" s="119"/>
      <c r="R45" s="184"/>
      <c r="S45" s="141"/>
    </row>
    <row r="46" spans="2:24" x14ac:dyDescent="0.2">
      <c r="B46" s="33" t="s">
        <v>54</v>
      </c>
      <c r="C46" s="82">
        <v>0</v>
      </c>
      <c r="D46" s="23" t="s">
        <v>19</v>
      </c>
      <c r="E46" s="24">
        <v>2.9999999999999997E-4</v>
      </c>
      <c r="F46" s="23" t="s">
        <v>20</v>
      </c>
      <c r="G46" s="24" t="str">
        <f t="shared" si="8"/>
        <v/>
      </c>
      <c r="H46" s="39"/>
      <c r="I46" s="40"/>
      <c r="J46" s="40"/>
      <c r="K46" s="40"/>
      <c r="L46" s="41"/>
      <c r="M46" s="119"/>
      <c r="R46" s="184"/>
      <c r="S46" s="141"/>
      <c r="X46" s="136"/>
    </row>
    <row r="47" spans="2:24" x14ac:dyDescent="0.2">
      <c r="B47" s="33" t="s">
        <v>55</v>
      </c>
      <c r="C47" s="82">
        <v>0</v>
      </c>
      <c r="D47" s="23" t="s">
        <v>19</v>
      </c>
      <c r="E47" s="24">
        <v>2.9999999999999997E-4</v>
      </c>
      <c r="F47" s="23" t="s">
        <v>20</v>
      </c>
      <c r="G47" s="24" t="str">
        <f t="shared" si="8"/>
        <v/>
      </c>
      <c r="H47" s="39"/>
      <c r="I47" s="40"/>
      <c r="J47" s="40"/>
      <c r="K47" s="40"/>
      <c r="L47" s="41"/>
      <c r="M47" s="119"/>
      <c r="R47" s="184"/>
      <c r="S47" s="141"/>
      <c r="X47" s="136"/>
    </row>
    <row r="48" spans="2:24" x14ac:dyDescent="0.2">
      <c r="B48" s="33" t="s">
        <v>51</v>
      </c>
      <c r="C48" s="82">
        <v>0</v>
      </c>
      <c r="D48" s="23" t="s">
        <v>19</v>
      </c>
      <c r="E48" s="24">
        <v>2.9999999999999997E-4</v>
      </c>
      <c r="F48" s="23" t="s">
        <v>20</v>
      </c>
      <c r="G48" s="24" t="str">
        <f t="shared" si="8"/>
        <v/>
      </c>
      <c r="H48" s="39"/>
      <c r="I48" s="40"/>
      <c r="J48" s="40"/>
      <c r="K48" s="40"/>
      <c r="L48" s="41"/>
      <c r="M48" s="119"/>
      <c r="R48" s="184"/>
      <c r="S48" s="141"/>
    </row>
    <row r="49" spans="2:26" x14ac:dyDescent="0.2">
      <c r="B49" s="33" t="s">
        <v>52</v>
      </c>
      <c r="C49" s="82">
        <v>0</v>
      </c>
      <c r="D49" s="23" t="s">
        <v>19</v>
      </c>
      <c r="E49" s="24">
        <v>2.9999999999999997E-4</v>
      </c>
      <c r="F49" s="23" t="s">
        <v>20</v>
      </c>
      <c r="G49" s="24"/>
      <c r="H49" s="39"/>
      <c r="I49" s="40"/>
      <c r="J49" s="40"/>
      <c r="K49" s="40"/>
      <c r="L49" s="41"/>
      <c r="M49" s="119"/>
      <c r="R49" s="184"/>
      <c r="S49" s="141"/>
    </row>
    <row r="50" spans="2:26" x14ac:dyDescent="0.2">
      <c r="B50" s="33" t="s">
        <v>139</v>
      </c>
      <c r="C50" s="82">
        <v>0</v>
      </c>
      <c r="D50" s="23" t="s">
        <v>19</v>
      </c>
      <c r="E50" s="24">
        <v>2.9999999999999997E-4</v>
      </c>
      <c r="F50" s="23" t="s">
        <v>20</v>
      </c>
      <c r="G50" s="24" t="str">
        <f t="shared" si="8"/>
        <v/>
      </c>
      <c r="H50" s="39"/>
      <c r="I50" s="40"/>
      <c r="J50" s="40"/>
      <c r="K50" s="40"/>
      <c r="L50" s="41"/>
      <c r="M50" s="119"/>
      <c r="R50" s="184"/>
      <c r="S50" s="141"/>
      <c r="X50" s="136"/>
    </row>
    <row r="51" spans="2:26" x14ac:dyDescent="0.2">
      <c r="B51" s="33" t="s">
        <v>140</v>
      </c>
      <c r="C51" s="82">
        <v>0</v>
      </c>
      <c r="D51" s="23" t="s">
        <v>19</v>
      </c>
      <c r="E51" s="24">
        <v>2.9999999999999997E-4</v>
      </c>
      <c r="F51" s="23" t="s">
        <v>20</v>
      </c>
      <c r="G51" s="24" t="str">
        <f t="shared" si="8"/>
        <v/>
      </c>
      <c r="H51" s="39"/>
      <c r="I51" s="40"/>
      <c r="J51" s="40"/>
      <c r="K51" s="40"/>
      <c r="L51" s="41"/>
      <c r="M51" s="119"/>
      <c r="R51" s="184"/>
      <c r="S51" s="141"/>
    </row>
    <row r="52" spans="2:26" x14ac:dyDescent="0.2">
      <c r="B52" s="140" t="s">
        <v>141</v>
      </c>
      <c r="C52" s="92">
        <v>0</v>
      </c>
      <c r="D52" s="139" t="s">
        <v>19</v>
      </c>
      <c r="E52" s="138">
        <v>2.9999999999999997E-4</v>
      </c>
      <c r="F52" s="137" t="s">
        <v>20</v>
      </c>
      <c r="G52" s="24" t="str">
        <f t="shared" si="8"/>
        <v/>
      </c>
      <c r="H52" s="39"/>
      <c r="I52" s="40"/>
      <c r="J52" s="40"/>
      <c r="K52" s="40"/>
      <c r="L52" s="41"/>
      <c r="M52" s="119"/>
    </row>
    <row r="53" spans="2:26" x14ac:dyDescent="0.2">
      <c r="B53" s="140" t="s">
        <v>56</v>
      </c>
      <c r="C53" s="92">
        <v>0</v>
      </c>
      <c r="D53" s="139" t="s">
        <v>19</v>
      </c>
      <c r="E53" s="138">
        <v>2.9999999999999997E-4</v>
      </c>
      <c r="F53" s="137" t="s">
        <v>20</v>
      </c>
      <c r="G53" s="24" t="str">
        <f t="shared" si="8"/>
        <v/>
      </c>
      <c r="H53" s="39"/>
      <c r="I53" s="40"/>
      <c r="J53" s="40"/>
      <c r="K53" s="40"/>
      <c r="L53" s="41"/>
      <c r="M53" s="119"/>
      <c r="N53" s="56"/>
      <c r="O53" s="119"/>
      <c r="P53" s="56"/>
      <c r="Q53" s="119"/>
      <c r="R53" s="56"/>
    </row>
    <row r="54" spans="2:26" x14ac:dyDescent="0.2">
      <c r="B54" s="140" t="s">
        <v>57</v>
      </c>
      <c r="C54" s="92">
        <v>0</v>
      </c>
      <c r="D54" s="139" t="s">
        <v>19</v>
      </c>
      <c r="E54" s="138">
        <v>2.9999999999999997E-4</v>
      </c>
      <c r="F54" s="137" t="s">
        <v>20</v>
      </c>
      <c r="G54" s="24" t="str">
        <f t="shared" si="8"/>
        <v/>
      </c>
      <c r="H54" s="39"/>
      <c r="I54" s="40"/>
      <c r="J54" s="40"/>
      <c r="K54" s="40"/>
      <c r="L54" s="41"/>
      <c r="M54" s="119"/>
      <c r="N54" s="56"/>
      <c r="O54" s="119"/>
      <c r="P54" s="56"/>
      <c r="Q54" s="119"/>
      <c r="R54" s="56"/>
    </row>
    <row r="55" spans="2:26" x14ac:dyDescent="0.2">
      <c r="B55" s="33" t="s">
        <v>58</v>
      </c>
      <c r="C55" s="82">
        <v>0</v>
      </c>
      <c r="D55" s="23" t="s">
        <v>19</v>
      </c>
      <c r="E55" s="24">
        <v>4.0000000000000002E-4</v>
      </c>
      <c r="F55" s="23" t="s">
        <v>20</v>
      </c>
      <c r="G55" s="24" t="str">
        <f t="shared" si="8"/>
        <v/>
      </c>
      <c r="H55" s="39"/>
      <c r="I55" s="40"/>
      <c r="J55" s="40"/>
      <c r="K55" s="40"/>
      <c r="L55" s="41"/>
      <c r="M55" s="119"/>
      <c r="N55" s="56"/>
      <c r="O55" s="119"/>
      <c r="P55" s="56"/>
      <c r="Q55" s="119"/>
      <c r="R55" s="56"/>
    </row>
    <row r="56" spans="2:26" x14ac:dyDescent="0.2">
      <c r="B56" s="33" t="s">
        <v>59</v>
      </c>
      <c r="C56" s="82">
        <v>0</v>
      </c>
      <c r="D56" s="23" t="s">
        <v>19</v>
      </c>
      <c r="E56" s="24">
        <v>3.5000000000000001E-3</v>
      </c>
      <c r="F56" s="23" t="s">
        <v>20</v>
      </c>
      <c r="G56" s="24" t="str">
        <f t="shared" si="8"/>
        <v/>
      </c>
      <c r="H56" s="39"/>
      <c r="I56" s="40"/>
      <c r="J56" s="40"/>
      <c r="K56" s="40"/>
      <c r="L56" s="41"/>
      <c r="M56" s="119"/>
      <c r="N56" s="56"/>
      <c r="O56" s="56"/>
      <c r="P56" s="56"/>
      <c r="Q56" s="56"/>
      <c r="R56" s="56"/>
      <c r="U56" s="136"/>
      <c r="V56" s="117"/>
      <c r="X56" s="117"/>
      <c r="Z56" s="117"/>
    </row>
    <row r="57" spans="2:26" x14ac:dyDescent="0.2">
      <c r="B57" s="33" t="s">
        <v>60</v>
      </c>
      <c r="C57" s="82">
        <v>0</v>
      </c>
      <c r="D57" s="23" t="s">
        <v>19</v>
      </c>
      <c r="E57" s="24">
        <v>7.5000000000000002E-4</v>
      </c>
      <c r="F57" s="23" t="s">
        <v>20</v>
      </c>
      <c r="G57" s="24" t="str">
        <f t="shared" si="8"/>
        <v/>
      </c>
      <c r="H57" s="39"/>
      <c r="I57" s="40"/>
      <c r="J57" s="40"/>
      <c r="K57" s="40"/>
      <c r="L57" s="41"/>
      <c r="M57" s="119"/>
      <c r="N57" s="56"/>
      <c r="O57" s="56"/>
      <c r="P57" s="56"/>
      <c r="Q57" s="56"/>
      <c r="R57" s="56"/>
      <c r="U57" s="136"/>
      <c r="V57" s="117"/>
      <c r="X57" s="117"/>
      <c r="Z57" s="117"/>
    </row>
    <row r="58" spans="2:26" x14ac:dyDescent="0.2">
      <c r="B58" s="33" t="s">
        <v>61</v>
      </c>
      <c r="C58" s="82">
        <v>0</v>
      </c>
      <c r="D58" s="23" t="s">
        <v>19</v>
      </c>
      <c r="E58" s="24">
        <v>3.7500000000000001E-4</v>
      </c>
      <c r="F58" s="23" t="s">
        <v>20</v>
      </c>
      <c r="G58" s="24" t="str">
        <f t="shared" si="8"/>
        <v/>
      </c>
      <c r="H58" s="39"/>
      <c r="I58" s="40"/>
      <c r="J58" s="40"/>
      <c r="K58" s="40"/>
      <c r="L58" s="41"/>
      <c r="M58" s="119"/>
      <c r="N58" s="56"/>
      <c r="O58" s="56"/>
      <c r="P58" s="56"/>
      <c r="Q58" s="56"/>
      <c r="R58" s="56"/>
      <c r="U58" s="119"/>
      <c r="V58" s="119"/>
      <c r="W58" s="119"/>
      <c r="X58" s="119"/>
      <c r="Y58" s="119"/>
      <c r="Z58" s="119"/>
    </row>
    <row r="59" spans="2:26" x14ac:dyDescent="0.2">
      <c r="B59" s="33" t="s">
        <v>62</v>
      </c>
      <c r="C59" s="82">
        <v>0</v>
      </c>
      <c r="D59" s="23" t="s">
        <v>19</v>
      </c>
      <c r="E59" s="24">
        <v>2.7E-4</v>
      </c>
      <c r="F59" s="23" t="s">
        <v>20</v>
      </c>
      <c r="G59" s="24" t="str">
        <f t="shared" si="8"/>
        <v/>
      </c>
      <c r="H59" s="39"/>
      <c r="I59" s="40"/>
      <c r="J59" s="40"/>
      <c r="K59" s="40"/>
      <c r="L59" s="41"/>
      <c r="M59" s="119"/>
      <c r="N59" s="56"/>
      <c r="O59" s="56"/>
      <c r="P59" s="56"/>
      <c r="Q59" s="56"/>
      <c r="R59" s="56"/>
      <c r="U59" s="119"/>
      <c r="V59" s="119"/>
      <c r="W59" s="119"/>
      <c r="X59" s="135"/>
      <c r="Y59" s="119"/>
      <c r="Z59" s="119"/>
    </row>
    <row r="60" spans="2:26" x14ac:dyDescent="0.2">
      <c r="B60" s="33" t="s">
        <v>63</v>
      </c>
      <c r="C60" s="82">
        <v>0</v>
      </c>
      <c r="D60" s="23" t="s">
        <v>19</v>
      </c>
      <c r="E60" s="24">
        <v>2E-3</v>
      </c>
      <c r="F60" s="23" t="s">
        <v>20</v>
      </c>
      <c r="G60" s="24" t="str">
        <f t="shared" si="8"/>
        <v/>
      </c>
      <c r="H60" s="39"/>
      <c r="I60" s="40"/>
      <c r="J60" s="45"/>
      <c r="K60" s="45"/>
      <c r="L60" s="46"/>
      <c r="M60" s="119"/>
      <c r="N60" s="56"/>
      <c r="O60" s="56"/>
      <c r="P60" s="56"/>
      <c r="Q60" s="119"/>
      <c r="R60" s="56"/>
      <c r="W60" s="119"/>
      <c r="X60" s="119"/>
      <c r="Y60" s="119"/>
      <c r="Z60" s="119"/>
    </row>
    <row r="61" spans="2:26" x14ac:dyDescent="0.2">
      <c r="B61" s="33" t="s">
        <v>64</v>
      </c>
      <c r="C61" s="82">
        <v>0</v>
      </c>
      <c r="D61" s="23" t="s">
        <v>19</v>
      </c>
      <c r="E61" s="24">
        <v>2.9999999999999997E-4</v>
      </c>
      <c r="F61" s="23" t="s">
        <v>20</v>
      </c>
      <c r="G61" s="24" t="str">
        <f t="shared" si="8"/>
        <v/>
      </c>
      <c r="H61" s="39"/>
      <c r="I61" s="40"/>
      <c r="J61" s="45"/>
      <c r="K61" s="45"/>
      <c r="L61" s="46"/>
      <c r="M61" s="119"/>
      <c r="N61" s="56"/>
      <c r="O61" s="56"/>
      <c r="P61" s="56"/>
      <c r="Q61" s="119"/>
      <c r="R61" s="56"/>
      <c r="W61" s="119"/>
      <c r="X61" s="119"/>
      <c r="Y61" s="119"/>
      <c r="Z61" s="119"/>
    </row>
    <row r="62" spans="2:26" x14ac:dyDescent="0.2">
      <c r="B62" s="33" t="s">
        <v>65</v>
      </c>
      <c r="C62" s="82">
        <v>0</v>
      </c>
      <c r="D62" s="23" t="s">
        <v>19</v>
      </c>
      <c r="E62" s="24">
        <v>3.8999999999999999E-4</v>
      </c>
      <c r="F62" s="23" t="s">
        <v>20</v>
      </c>
      <c r="G62" s="24" t="str">
        <f t="shared" si="8"/>
        <v/>
      </c>
      <c r="H62" s="39"/>
      <c r="I62" s="40"/>
      <c r="J62" s="40"/>
      <c r="K62" s="40"/>
      <c r="L62" s="47"/>
      <c r="M62" s="119"/>
      <c r="Y62" s="107"/>
      <c r="Z62" s="119"/>
    </row>
    <row r="63" spans="2:26" x14ac:dyDescent="0.2">
      <c r="B63" s="33" t="s">
        <v>66</v>
      </c>
      <c r="C63" s="82">
        <v>0</v>
      </c>
      <c r="D63" s="23" t="s">
        <v>19</v>
      </c>
      <c r="E63" s="24">
        <v>2.2499999999999998E-3</v>
      </c>
      <c r="F63" s="23" t="s">
        <v>20</v>
      </c>
      <c r="G63" s="24" t="str">
        <f t="shared" si="8"/>
        <v/>
      </c>
      <c r="H63" s="39"/>
      <c r="I63" s="40"/>
      <c r="J63" s="40"/>
      <c r="K63" s="40"/>
      <c r="L63" s="41"/>
      <c r="M63" s="119"/>
    </row>
    <row r="64" spans="2:26" x14ac:dyDescent="0.2">
      <c r="B64" s="33" t="s">
        <v>67</v>
      </c>
      <c r="C64" s="82">
        <v>0</v>
      </c>
      <c r="D64" s="23" t="s">
        <v>19</v>
      </c>
      <c r="E64" s="24">
        <v>2.7E-4</v>
      </c>
      <c r="F64" s="23" t="s">
        <v>20</v>
      </c>
      <c r="G64" s="24" t="str">
        <f t="shared" si="8"/>
        <v/>
      </c>
      <c r="H64" s="39"/>
      <c r="I64" s="40"/>
      <c r="J64" s="40"/>
      <c r="K64" s="40"/>
      <c r="L64" s="41"/>
      <c r="M64" s="119"/>
    </row>
    <row r="65" spans="2:31" x14ac:dyDescent="0.2">
      <c r="B65" s="33" t="s">
        <v>68</v>
      </c>
      <c r="C65" s="82">
        <v>0</v>
      </c>
      <c r="D65" s="23" t="s">
        <v>19</v>
      </c>
      <c r="E65" s="24">
        <v>1.4499999999999999E-3</v>
      </c>
      <c r="F65" s="23" t="s">
        <v>20</v>
      </c>
      <c r="G65" s="24" t="str">
        <f t="shared" si="8"/>
        <v/>
      </c>
      <c r="H65" s="39"/>
      <c r="I65" s="40"/>
      <c r="J65" s="40"/>
      <c r="K65" s="40"/>
      <c r="L65" s="41"/>
      <c r="M65" s="119"/>
    </row>
    <row r="66" spans="2:31" x14ac:dyDescent="0.2">
      <c r="B66" s="33" t="s">
        <v>69</v>
      </c>
      <c r="C66" s="82">
        <v>0</v>
      </c>
      <c r="D66" s="23" t="s">
        <v>19</v>
      </c>
      <c r="E66" s="24">
        <v>1.2999999999999999E-3</v>
      </c>
      <c r="F66" s="23" t="s">
        <v>20</v>
      </c>
      <c r="G66" s="24" t="str">
        <f>IF(C66&gt;0,PRODUCT(C66,E66),"")</f>
        <v/>
      </c>
      <c r="H66" s="40"/>
      <c r="I66" s="40"/>
      <c r="J66" s="40"/>
      <c r="K66" s="40"/>
      <c r="L66" s="41"/>
      <c r="M66" s="119"/>
    </row>
    <row r="67" spans="2:31" x14ac:dyDescent="0.2">
      <c r="B67" s="33" t="s">
        <v>70</v>
      </c>
      <c r="C67" s="82">
        <v>0</v>
      </c>
      <c r="D67" s="23" t="s">
        <v>19</v>
      </c>
      <c r="E67" s="24">
        <v>4.0000000000000002E-4</v>
      </c>
      <c r="F67" s="23" t="s">
        <v>20</v>
      </c>
      <c r="G67" s="24" t="str">
        <f t="shared" si="8"/>
        <v/>
      </c>
      <c r="H67" s="39"/>
      <c r="I67" s="40"/>
      <c r="J67" s="40"/>
      <c r="K67" s="40"/>
      <c r="L67" s="41"/>
      <c r="M67" s="119"/>
    </row>
    <row r="68" spans="2:31" x14ac:dyDescent="0.2">
      <c r="B68" s="17" t="s">
        <v>71</v>
      </c>
      <c r="C68" s="78">
        <v>0</v>
      </c>
      <c r="D68" s="18" t="s">
        <v>19</v>
      </c>
      <c r="E68" s="19">
        <v>2.7000000000000001E-3</v>
      </c>
      <c r="F68" s="18" t="s">
        <v>20</v>
      </c>
      <c r="G68" s="20" t="str">
        <f>IF(C68&gt;0,PRODUCT(C68,E68),"")</f>
        <v/>
      </c>
      <c r="H68" s="39"/>
      <c r="I68" s="40"/>
      <c r="J68" s="40"/>
      <c r="K68" s="40"/>
      <c r="L68" s="41"/>
      <c r="M68" s="119"/>
    </row>
    <row r="69" spans="2:31" x14ac:dyDescent="0.2">
      <c r="B69" s="33" t="s">
        <v>72</v>
      </c>
      <c r="C69" s="82">
        <v>0</v>
      </c>
      <c r="D69" s="23" t="s">
        <v>19</v>
      </c>
      <c r="E69" s="24">
        <v>1E-3</v>
      </c>
      <c r="F69" s="23" t="s">
        <v>20</v>
      </c>
      <c r="G69" s="24" t="str">
        <f t="shared" si="8"/>
        <v/>
      </c>
      <c r="H69" s="39"/>
      <c r="I69" s="40"/>
      <c r="J69" s="40"/>
      <c r="K69" s="40"/>
      <c r="L69" s="41"/>
      <c r="M69" s="119"/>
    </row>
    <row r="70" spans="2:31" x14ac:dyDescent="0.2">
      <c r="B70" s="33" t="s">
        <v>73</v>
      </c>
      <c r="C70" s="82">
        <v>0</v>
      </c>
      <c r="D70" s="23" t="s">
        <v>19</v>
      </c>
      <c r="E70" s="24">
        <v>1E-3</v>
      </c>
      <c r="F70" s="23" t="s">
        <v>20</v>
      </c>
      <c r="G70" s="24" t="str">
        <f t="shared" si="8"/>
        <v/>
      </c>
      <c r="H70" s="39"/>
      <c r="I70" s="40"/>
      <c r="J70" s="40"/>
      <c r="K70" s="40"/>
      <c r="L70" s="41"/>
      <c r="M70" s="119"/>
    </row>
    <row r="71" spans="2:31" x14ac:dyDescent="0.2">
      <c r="B71" s="33" t="s">
        <v>74</v>
      </c>
      <c r="C71" s="82">
        <v>0</v>
      </c>
      <c r="D71" s="23" t="s">
        <v>19</v>
      </c>
      <c r="E71" s="24">
        <v>5.0000000000000001E-4</v>
      </c>
      <c r="F71" s="23" t="s">
        <v>20</v>
      </c>
      <c r="G71" s="24" t="str">
        <f t="shared" si="8"/>
        <v/>
      </c>
      <c r="H71" s="39"/>
      <c r="I71" s="40"/>
      <c r="J71" s="40"/>
      <c r="K71" s="40"/>
      <c r="L71" s="41"/>
      <c r="M71" s="119"/>
    </row>
    <row r="72" spans="2:31" x14ac:dyDescent="0.2">
      <c r="B72" s="33" t="s">
        <v>75</v>
      </c>
      <c r="C72" s="82">
        <v>0</v>
      </c>
      <c r="D72" s="23" t="s">
        <v>19</v>
      </c>
      <c r="E72" s="24">
        <v>4.4999999999999999E-4</v>
      </c>
      <c r="F72" s="23" t="s">
        <v>20</v>
      </c>
      <c r="G72" s="24" t="str">
        <f t="shared" si="8"/>
        <v/>
      </c>
      <c r="H72" s="39"/>
      <c r="I72" s="40"/>
      <c r="J72" s="40"/>
      <c r="K72" s="40"/>
      <c r="L72" s="41"/>
      <c r="M72" s="119"/>
    </row>
    <row r="73" spans="2:31" x14ac:dyDescent="0.2">
      <c r="B73" s="33" t="s">
        <v>76</v>
      </c>
      <c r="C73" s="82">
        <v>0</v>
      </c>
      <c r="D73" s="23" t="s">
        <v>19</v>
      </c>
      <c r="E73" s="24">
        <v>2.4E-2</v>
      </c>
      <c r="F73" s="23" t="s">
        <v>20</v>
      </c>
      <c r="G73" s="24" t="str">
        <f>IF(C73&gt;0,PRODUCT(C73,E73),"")</f>
        <v/>
      </c>
      <c r="H73" s="40"/>
      <c r="I73" s="40"/>
      <c r="J73" s="40"/>
      <c r="K73" s="40"/>
      <c r="L73" s="134"/>
      <c r="M73" s="119"/>
    </row>
    <row r="74" spans="2:31" x14ac:dyDescent="0.2">
      <c r="B74" s="188"/>
      <c r="C74" s="257" t="s">
        <v>175</v>
      </c>
      <c r="D74" s="258"/>
      <c r="E74" s="258"/>
      <c r="F74" s="258"/>
      <c r="G74" s="258"/>
      <c r="H74" s="258"/>
      <c r="I74" s="258"/>
      <c r="J74" s="258"/>
      <c r="K74" s="258"/>
      <c r="L74" s="26">
        <v>0.4</v>
      </c>
      <c r="M74" s="119"/>
    </row>
    <row r="75" spans="2:31" x14ac:dyDescent="0.2">
      <c r="B75" s="188"/>
      <c r="C75" s="257" t="s">
        <v>176</v>
      </c>
      <c r="D75" s="258"/>
      <c r="E75" s="258"/>
      <c r="F75" s="258"/>
      <c r="G75" s="258"/>
      <c r="H75" s="258"/>
      <c r="I75" s="258"/>
      <c r="J75" s="258"/>
      <c r="K75" s="258"/>
      <c r="L75" s="26">
        <f>C11*0.4</f>
        <v>0</v>
      </c>
      <c r="M75" s="119"/>
    </row>
    <row r="76" spans="2:31" x14ac:dyDescent="0.2">
      <c r="B76" s="17" t="s">
        <v>27</v>
      </c>
      <c r="C76" s="78">
        <v>0</v>
      </c>
      <c r="D76" s="18" t="s">
        <v>19</v>
      </c>
      <c r="E76" s="19">
        <v>0.02</v>
      </c>
      <c r="F76" s="18" t="s">
        <v>20</v>
      </c>
      <c r="G76" s="27" t="str">
        <f>IF(C76&gt;0,PRODUCT(C76,E76),"")</f>
        <v/>
      </c>
      <c r="H76" s="21">
        <f>C76</f>
        <v>0</v>
      </c>
      <c r="I76" s="18" t="s">
        <v>19</v>
      </c>
      <c r="J76" s="22">
        <v>0.02</v>
      </c>
      <c r="K76" s="18" t="s">
        <v>20</v>
      </c>
      <c r="L76" s="20" t="str">
        <f>IF(H76&gt;0,PRODUCT(H76,J76),"")</f>
        <v/>
      </c>
      <c r="M76" s="119"/>
      <c r="AA76" s="106"/>
      <c r="AB76" s="106"/>
      <c r="AC76" s="106"/>
      <c r="AD76" s="106"/>
      <c r="AE76" s="106"/>
    </row>
    <row r="77" spans="2:31" x14ac:dyDescent="0.2">
      <c r="B77" s="288" t="s">
        <v>81</v>
      </c>
      <c r="C77" s="289"/>
      <c r="D77" s="289"/>
      <c r="E77" s="289"/>
      <c r="F77" s="289"/>
      <c r="G77" s="289"/>
      <c r="H77" s="289"/>
      <c r="I77" s="289"/>
      <c r="J77" s="289"/>
      <c r="K77" s="289"/>
      <c r="L77" s="290"/>
      <c r="M77" s="119"/>
      <c r="AA77" s="106"/>
      <c r="AB77" s="106"/>
      <c r="AC77" s="106"/>
      <c r="AD77" s="106"/>
      <c r="AE77" s="106"/>
    </row>
    <row r="78" spans="2:31" x14ac:dyDescent="0.2">
      <c r="B78" s="17" t="s">
        <v>82</v>
      </c>
      <c r="C78" s="83">
        <v>0</v>
      </c>
      <c r="D78" s="18" t="s">
        <v>19</v>
      </c>
      <c r="E78" s="19">
        <v>1.6999999999999999E-3</v>
      </c>
      <c r="F78" s="18" t="s">
        <v>20</v>
      </c>
      <c r="G78" s="20" t="str">
        <f t="shared" ref="G78:G83" si="9">IF(C78&gt;0,PRODUCT(C78,E78),"")</f>
        <v/>
      </c>
      <c r="H78" s="18">
        <f t="shared" ref="H78:H83" si="10">C78</f>
        <v>0</v>
      </c>
      <c r="I78" s="18" t="s">
        <v>19</v>
      </c>
      <c r="J78" s="19">
        <v>7.0000000000000001E-3</v>
      </c>
      <c r="K78" s="18" t="s">
        <v>20</v>
      </c>
      <c r="L78" s="20" t="str">
        <f t="shared" ref="L78:L83" si="11">IF(H78&gt;0,PRODUCT(H78,J78),"")</f>
        <v/>
      </c>
      <c r="M78" s="119"/>
      <c r="AA78" s="106"/>
      <c r="AB78" s="106"/>
      <c r="AC78" s="106"/>
      <c r="AD78" s="106"/>
      <c r="AE78" s="106"/>
    </row>
    <row r="79" spans="2:31" x14ac:dyDescent="0.2">
      <c r="B79" s="17" t="s">
        <v>83</v>
      </c>
      <c r="C79" s="83">
        <v>0</v>
      </c>
      <c r="D79" s="18" t="s">
        <v>19</v>
      </c>
      <c r="E79" s="19">
        <v>8.0000000000000002E-3</v>
      </c>
      <c r="F79" s="18" t="s">
        <v>20</v>
      </c>
      <c r="G79" s="20" t="str">
        <f t="shared" si="9"/>
        <v/>
      </c>
      <c r="H79" s="18">
        <f t="shared" si="10"/>
        <v>0</v>
      </c>
      <c r="I79" s="18" t="s">
        <v>19</v>
      </c>
      <c r="J79" s="19">
        <v>0.02</v>
      </c>
      <c r="K79" s="18" t="s">
        <v>20</v>
      </c>
      <c r="L79" s="20" t="str">
        <f t="shared" si="11"/>
        <v/>
      </c>
      <c r="M79" s="119"/>
      <c r="AA79" s="106"/>
      <c r="AB79" s="106"/>
      <c r="AC79" s="106"/>
      <c r="AD79" s="106"/>
      <c r="AE79" s="106"/>
    </row>
    <row r="80" spans="2:31" x14ac:dyDescent="0.2">
      <c r="B80" s="17" t="s">
        <v>84</v>
      </c>
      <c r="C80" s="83">
        <v>0</v>
      </c>
      <c r="D80" s="18" t="s">
        <v>19</v>
      </c>
      <c r="E80" s="19">
        <v>1.2E-2</v>
      </c>
      <c r="F80" s="18" t="s">
        <v>20</v>
      </c>
      <c r="G80" s="20" t="str">
        <f t="shared" si="9"/>
        <v/>
      </c>
      <c r="H80" s="18">
        <f t="shared" si="10"/>
        <v>0</v>
      </c>
      <c r="I80" s="18" t="s">
        <v>19</v>
      </c>
      <c r="J80" s="19">
        <v>0.09</v>
      </c>
      <c r="K80" s="18" t="s">
        <v>20</v>
      </c>
      <c r="L80" s="20" t="str">
        <f t="shared" si="11"/>
        <v/>
      </c>
      <c r="M80" s="119"/>
      <c r="AA80" s="106"/>
      <c r="AB80" s="106"/>
      <c r="AC80" s="106"/>
      <c r="AD80" s="106"/>
      <c r="AE80" s="106"/>
    </row>
    <row r="81" spans="2:31" x14ac:dyDescent="0.2">
      <c r="B81" s="17" t="s">
        <v>85</v>
      </c>
      <c r="C81" s="83">
        <v>0</v>
      </c>
      <c r="D81" s="18" t="s">
        <v>19</v>
      </c>
      <c r="E81" s="19">
        <v>0.05</v>
      </c>
      <c r="F81" s="18" t="s">
        <v>20</v>
      </c>
      <c r="G81" s="20" t="str">
        <f t="shared" si="9"/>
        <v/>
      </c>
      <c r="H81" s="18">
        <f t="shared" si="10"/>
        <v>0</v>
      </c>
      <c r="I81" s="18" t="s">
        <v>19</v>
      </c>
      <c r="J81" s="19">
        <v>0.27</v>
      </c>
      <c r="K81" s="18" t="s">
        <v>20</v>
      </c>
      <c r="L81" s="20" t="str">
        <f t="shared" si="11"/>
        <v/>
      </c>
      <c r="M81" s="119"/>
      <c r="AA81" s="106"/>
      <c r="AB81" s="106"/>
      <c r="AC81" s="106"/>
      <c r="AD81" s="106"/>
      <c r="AE81" s="106"/>
    </row>
    <row r="82" spans="2:31" x14ac:dyDescent="0.2">
      <c r="B82" s="76" t="s">
        <v>86</v>
      </c>
      <c r="C82" s="85">
        <v>0</v>
      </c>
      <c r="D82" s="73" t="s">
        <v>19</v>
      </c>
      <c r="E82" s="77">
        <v>5.0000000000000001E-4</v>
      </c>
      <c r="F82" s="73" t="s">
        <v>20</v>
      </c>
      <c r="G82" s="48" t="str">
        <f t="shared" si="9"/>
        <v/>
      </c>
      <c r="H82" s="73">
        <f t="shared" si="10"/>
        <v>0</v>
      </c>
      <c r="I82" s="73" t="s">
        <v>19</v>
      </c>
      <c r="J82" s="77">
        <v>3.5000000000000003E-2</v>
      </c>
      <c r="K82" s="73" t="s">
        <v>20</v>
      </c>
      <c r="L82" s="48" t="str">
        <f t="shared" si="11"/>
        <v/>
      </c>
      <c r="M82" s="119"/>
      <c r="AA82" s="106"/>
      <c r="AB82" s="106"/>
      <c r="AC82" s="106"/>
      <c r="AD82" s="106"/>
      <c r="AE82" s="106"/>
    </row>
    <row r="83" spans="2:31" x14ac:dyDescent="0.2">
      <c r="B83" s="76" t="s">
        <v>87</v>
      </c>
      <c r="C83" s="85">
        <v>0</v>
      </c>
      <c r="D83" s="73" t="s">
        <v>19</v>
      </c>
      <c r="E83" s="77">
        <v>1E-3</v>
      </c>
      <c r="F83" s="73" t="s">
        <v>20</v>
      </c>
      <c r="G83" s="48" t="str">
        <f t="shared" si="9"/>
        <v/>
      </c>
      <c r="H83" s="73">
        <f t="shared" si="10"/>
        <v>0</v>
      </c>
      <c r="I83" s="73" t="s">
        <v>19</v>
      </c>
      <c r="J83" s="77">
        <v>0.125</v>
      </c>
      <c r="K83" s="73" t="s">
        <v>20</v>
      </c>
      <c r="L83" s="48" t="str">
        <f t="shared" si="11"/>
        <v/>
      </c>
      <c r="M83" s="119"/>
      <c r="AA83" s="106"/>
      <c r="AB83" s="106"/>
      <c r="AC83" s="106"/>
      <c r="AD83" s="106"/>
      <c r="AE83" s="106"/>
    </row>
    <row r="84" spans="2:31" x14ac:dyDescent="0.2">
      <c r="B84" s="297" t="s">
        <v>80</v>
      </c>
      <c r="C84" s="298"/>
      <c r="D84" s="298"/>
      <c r="E84" s="298"/>
      <c r="F84" s="298"/>
      <c r="G84" s="298"/>
      <c r="H84" s="298"/>
      <c r="I84" s="298"/>
      <c r="J84" s="298"/>
      <c r="K84" s="298"/>
      <c r="L84" s="299"/>
      <c r="M84" s="119"/>
      <c r="AA84" s="106"/>
      <c r="AB84" s="106"/>
      <c r="AC84" s="106"/>
      <c r="AD84" s="106"/>
      <c r="AE84" s="106"/>
    </row>
    <row r="85" spans="2:31" x14ac:dyDescent="0.2">
      <c r="B85" s="17" t="s">
        <v>76</v>
      </c>
      <c r="C85" s="83">
        <v>0</v>
      </c>
      <c r="D85" s="18" t="s">
        <v>19</v>
      </c>
      <c r="E85" s="19">
        <v>0.04</v>
      </c>
      <c r="F85" s="18" t="s">
        <v>20</v>
      </c>
      <c r="G85" s="20" t="str">
        <f>IF(C85&gt;0,PRODUCT(C85,E85),"")</f>
        <v/>
      </c>
      <c r="H85" s="18">
        <f>C85</f>
        <v>0</v>
      </c>
      <c r="I85" s="18" t="s">
        <v>19</v>
      </c>
      <c r="J85" s="19">
        <v>0.04</v>
      </c>
      <c r="K85" s="18" t="s">
        <v>20</v>
      </c>
      <c r="L85" s="20" t="str">
        <f>IF(H85&gt;0,PRODUCT(H85,J85),"")</f>
        <v/>
      </c>
      <c r="M85" s="119"/>
      <c r="AA85" s="106"/>
      <c r="AB85" s="106"/>
      <c r="AC85" s="106"/>
      <c r="AD85" s="106"/>
      <c r="AE85" s="106"/>
    </row>
    <row r="86" spans="2:31" x14ac:dyDescent="0.2">
      <c r="B86" s="17" t="s">
        <v>158</v>
      </c>
      <c r="C86" s="83">
        <v>0</v>
      </c>
      <c r="D86" s="18" t="s">
        <v>19</v>
      </c>
      <c r="E86" s="19">
        <v>0.03</v>
      </c>
      <c r="F86" s="18" t="s">
        <v>20</v>
      </c>
      <c r="G86" s="20" t="str">
        <f>IF(C86&gt;0,PRODUCT(C86,E86),"")</f>
        <v/>
      </c>
      <c r="H86" s="18">
        <f>C86</f>
        <v>0</v>
      </c>
      <c r="I86" s="18" t="s">
        <v>19</v>
      </c>
      <c r="J86" s="19">
        <v>0.03</v>
      </c>
      <c r="K86" s="18" t="s">
        <v>20</v>
      </c>
      <c r="L86" s="20" t="str">
        <f>IF(H86&gt;0,PRODUCT(H86,J86),"")</f>
        <v/>
      </c>
      <c r="M86" s="119"/>
      <c r="AA86" s="106"/>
      <c r="AB86" s="106"/>
      <c r="AC86" s="106"/>
      <c r="AD86" s="106"/>
      <c r="AE86" s="106"/>
    </row>
    <row r="87" spans="2:31" x14ac:dyDescent="0.2">
      <c r="B87" s="249" t="s">
        <v>88</v>
      </c>
      <c r="C87" s="385"/>
      <c r="D87" s="385"/>
      <c r="E87" s="385"/>
      <c r="F87" s="385"/>
      <c r="G87" s="385"/>
      <c r="H87" s="385"/>
      <c r="I87" s="385"/>
      <c r="J87" s="385"/>
      <c r="K87" s="385"/>
      <c r="L87" s="386"/>
      <c r="M87" s="119"/>
      <c r="AA87" s="106"/>
      <c r="AB87" s="106"/>
      <c r="AC87" s="106"/>
      <c r="AD87" s="106"/>
      <c r="AE87" s="106"/>
    </row>
    <row r="88" spans="2:31" x14ac:dyDescent="0.2">
      <c r="B88" s="133"/>
      <c r="C88" s="100">
        <v>0</v>
      </c>
      <c r="D88" s="42" t="s">
        <v>19</v>
      </c>
      <c r="E88" s="96">
        <v>0</v>
      </c>
      <c r="F88" s="42" t="s">
        <v>20</v>
      </c>
      <c r="G88" s="55" t="str">
        <f>IF(C88&gt;0,PRODUCT(C88,E88),"")</f>
        <v/>
      </c>
      <c r="H88" s="21">
        <f>C88</f>
        <v>0</v>
      </c>
      <c r="I88" s="18" t="s">
        <v>19</v>
      </c>
      <c r="J88" s="79">
        <v>0</v>
      </c>
      <c r="K88" s="18" t="s">
        <v>20</v>
      </c>
      <c r="L88" s="20" t="str">
        <f>IF(H88&gt;0,PRODUCT(H88,J88),"")</f>
        <v/>
      </c>
      <c r="M88" s="119"/>
      <c r="AA88" s="106"/>
      <c r="AB88" s="106"/>
      <c r="AC88" s="106"/>
      <c r="AD88" s="106"/>
      <c r="AE88" s="106"/>
    </row>
    <row r="89" spans="2:31" x14ac:dyDescent="0.2">
      <c r="B89" s="133"/>
      <c r="C89" s="78">
        <v>0</v>
      </c>
      <c r="D89" s="18" t="s">
        <v>19</v>
      </c>
      <c r="E89" s="79">
        <v>0</v>
      </c>
      <c r="F89" s="18" t="s">
        <v>20</v>
      </c>
      <c r="G89" s="20" t="str">
        <f>IF(C89&gt;0,PRODUCT(C89,E89),"")</f>
        <v/>
      </c>
      <c r="H89" s="21">
        <f>C89</f>
        <v>0</v>
      </c>
      <c r="I89" s="18" t="s">
        <v>19</v>
      </c>
      <c r="J89" s="79">
        <v>0</v>
      </c>
      <c r="K89" s="18" t="s">
        <v>20</v>
      </c>
      <c r="L89" s="20" t="str">
        <f>IF(H89&gt;0,PRODUCT(H89,J89),"")</f>
        <v/>
      </c>
      <c r="M89" s="119"/>
      <c r="AA89" s="106"/>
      <c r="AB89" s="106"/>
      <c r="AC89" s="106"/>
      <c r="AD89" s="106"/>
      <c r="AE89" s="106"/>
    </row>
    <row r="90" spans="2:31" x14ac:dyDescent="0.2">
      <c r="B90" s="133"/>
      <c r="C90" s="78">
        <v>0</v>
      </c>
      <c r="D90" s="18" t="s">
        <v>19</v>
      </c>
      <c r="E90" s="79">
        <v>0</v>
      </c>
      <c r="F90" s="18" t="s">
        <v>20</v>
      </c>
      <c r="G90" s="20" t="str">
        <f>IF(C90&gt;0,PRODUCT(C90,E90),"")</f>
        <v/>
      </c>
      <c r="H90" s="21">
        <f>C90</f>
        <v>0</v>
      </c>
      <c r="I90" s="18" t="s">
        <v>19</v>
      </c>
      <c r="J90" s="79">
        <v>0</v>
      </c>
      <c r="K90" s="18" t="s">
        <v>20</v>
      </c>
      <c r="L90" s="20" t="str">
        <f>IF(H90&gt;0,PRODUCT(H90,J90),"")</f>
        <v/>
      </c>
      <c r="M90" s="119"/>
      <c r="AA90" s="106"/>
      <c r="AB90" s="106"/>
      <c r="AC90" s="106"/>
      <c r="AD90" s="106"/>
      <c r="AE90" s="106"/>
    </row>
    <row r="91" spans="2:31" x14ac:dyDescent="0.2">
      <c r="B91" s="133"/>
      <c r="C91" s="85">
        <v>0</v>
      </c>
      <c r="D91" s="73" t="s">
        <v>19</v>
      </c>
      <c r="E91" s="101">
        <v>0</v>
      </c>
      <c r="F91" s="73" t="s">
        <v>20</v>
      </c>
      <c r="G91" s="48" t="str">
        <f>IF(C91&gt;0,PRODUCT(C91,E91),"")</f>
        <v/>
      </c>
      <c r="H91" s="72">
        <f>C91</f>
        <v>0</v>
      </c>
      <c r="I91" s="73" t="s">
        <v>19</v>
      </c>
      <c r="J91" s="101">
        <v>0</v>
      </c>
      <c r="K91" s="73" t="s">
        <v>20</v>
      </c>
      <c r="L91" s="20" t="str">
        <f>IF(H91&gt;0,PRODUCT(H91,J91),"")</f>
        <v/>
      </c>
      <c r="M91" s="119"/>
      <c r="AA91" s="106"/>
      <c r="AB91" s="106"/>
      <c r="AC91" s="106"/>
      <c r="AD91" s="106"/>
      <c r="AE91" s="106"/>
    </row>
    <row r="92" spans="2:31" x14ac:dyDescent="0.2">
      <c r="B92" s="133"/>
      <c r="C92" s="91">
        <v>0</v>
      </c>
      <c r="D92" s="34" t="s">
        <v>19</v>
      </c>
      <c r="E92" s="132">
        <v>0</v>
      </c>
      <c r="F92" s="34" t="s">
        <v>20</v>
      </c>
      <c r="G92" s="131" t="str">
        <f>IF(C92&gt;0,PRODUCT(C92,E92),"")</f>
        <v/>
      </c>
      <c r="H92" s="21">
        <f>C92</f>
        <v>0</v>
      </c>
      <c r="I92" s="18" t="s">
        <v>19</v>
      </c>
      <c r="J92" s="79">
        <v>0</v>
      </c>
      <c r="K92" s="18" t="s">
        <v>20</v>
      </c>
      <c r="L92" s="20" t="str">
        <f>IF(H92&gt;0,PRODUCT(H92,J92),"")</f>
        <v/>
      </c>
      <c r="M92" s="119"/>
      <c r="AA92" s="106"/>
      <c r="AB92" s="106"/>
      <c r="AC92" s="106"/>
      <c r="AD92" s="106"/>
      <c r="AE92" s="106"/>
    </row>
    <row r="93" spans="2:31" x14ac:dyDescent="0.2">
      <c r="B93" s="249" t="s">
        <v>89</v>
      </c>
      <c r="C93" s="385"/>
      <c r="D93" s="385"/>
      <c r="E93" s="385"/>
      <c r="F93" s="385"/>
      <c r="G93" s="385"/>
      <c r="H93" s="385"/>
      <c r="I93" s="385"/>
      <c r="J93" s="385"/>
      <c r="K93" s="385"/>
      <c r="L93" s="386"/>
      <c r="M93" s="119"/>
      <c r="AA93" s="106"/>
      <c r="AB93" s="106"/>
      <c r="AC93" s="106"/>
      <c r="AD93" s="106"/>
      <c r="AE93" s="106"/>
    </row>
    <row r="94" spans="2:31" x14ac:dyDescent="0.2">
      <c r="B94" s="130" t="s">
        <v>90</v>
      </c>
      <c r="C94" s="129"/>
      <c r="D94" s="128"/>
      <c r="E94" s="127">
        <f>G144</f>
        <v>0</v>
      </c>
      <c r="F94" s="126" t="s">
        <v>20</v>
      </c>
      <c r="G94" s="125" t="str">
        <f>IF(E94&gt;0,E94,"")</f>
        <v/>
      </c>
      <c r="H94" s="129"/>
      <c r="I94" s="128"/>
      <c r="J94" s="127">
        <f>L144</f>
        <v>0</v>
      </c>
      <c r="K94" s="126" t="s">
        <v>20</v>
      </c>
      <c r="L94" s="125" t="str">
        <f>IF(J94&gt;0,J94,"")</f>
        <v/>
      </c>
      <c r="M94" s="119"/>
      <c r="AA94" s="106"/>
      <c r="AB94" s="106"/>
      <c r="AC94" s="106"/>
      <c r="AD94" s="106"/>
      <c r="AE94" s="106"/>
    </row>
    <row r="95" spans="2:31" x14ac:dyDescent="0.2">
      <c r="B95" s="17" t="s">
        <v>91</v>
      </c>
      <c r="C95" s="52"/>
      <c r="D95" s="53"/>
      <c r="E95" s="54">
        <f>G158</f>
        <v>0</v>
      </c>
      <c r="F95" s="42" t="s">
        <v>20</v>
      </c>
      <c r="G95" s="55" t="str">
        <f>IF(E95&gt;0,E95,"")</f>
        <v/>
      </c>
      <c r="H95" s="52"/>
      <c r="I95" s="53"/>
      <c r="J95" s="54">
        <f>L158</f>
        <v>0</v>
      </c>
      <c r="K95" s="42" t="s">
        <v>20</v>
      </c>
      <c r="L95" s="55" t="str">
        <f>IF(J95&gt;0,J95,"")</f>
        <v/>
      </c>
      <c r="M95" s="119"/>
      <c r="AA95" s="106"/>
      <c r="AB95" s="106"/>
      <c r="AC95" s="106"/>
      <c r="AD95" s="106"/>
      <c r="AE95" s="106"/>
    </row>
    <row r="96" spans="2:31" x14ac:dyDescent="0.2">
      <c r="B96" s="17" t="s">
        <v>126</v>
      </c>
      <c r="C96" s="49"/>
      <c r="D96" s="50"/>
      <c r="E96" s="51">
        <f>G172</f>
        <v>0</v>
      </c>
      <c r="F96" s="23" t="s">
        <v>20</v>
      </c>
      <c r="G96" s="24" t="str">
        <f>IF(E96&gt;0,E96,"")</f>
        <v/>
      </c>
      <c r="H96" s="49"/>
      <c r="I96" s="50"/>
      <c r="J96" s="51">
        <f>L172</f>
        <v>0</v>
      </c>
      <c r="K96" s="23" t="s">
        <v>20</v>
      </c>
      <c r="L96" s="24" t="str">
        <f>IF(J96&gt;0,J96,"")</f>
        <v/>
      </c>
      <c r="M96" s="119"/>
    </row>
    <row r="97" spans="2:13" x14ac:dyDescent="0.2">
      <c r="B97" s="17" t="s">
        <v>127</v>
      </c>
      <c r="C97" s="52"/>
      <c r="D97" s="53"/>
      <c r="E97" s="54">
        <f>G186</f>
        <v>0</v>
      </c>
      <c r="F97" s="42" t="s">
        <v>20</v>
      </c>
      <c r="G97" s="55" t="str">
        <f>IF(E97&gt;0,E97,"")</f>
        <v/>
      </c>
      <c r="H97" s="52"/>
      <c r="I97" s="53"/>
      <c r="J97" s="54">
        <f>L186</f>
        <v>0</v>
      </c>
      <c r="K97" s="42" t="s">
        <v>20</v>
      </c>
      <c r="L97" s="55" t="str">
        <f>IF(J97&gt;0,J97,"")</f>
        <v/>
      </c>
      <c r="M97" s="119"/>
    </row>
    <row r="98" spans="2:13" x14ac:dyDescent="0.2">
      <c r="B98" s="43" t="s">
        <v>177</v>
      </c>
      <c r="C98" s="124"/>
      <c r="D98" s="122"/>
      <c r="E98" s="121">
        <v>0</v>
      </c>
      <c r="F98" s="120" t="s">
        <v>20</v>
      </c>
      <c r="G98" s="19" t="str">
        <f>IF(E98&gt;0,E98,"")</f>
        <v/>
      </c>
      <c r="H98" s="123"/>
      <c r="I98" s="122"/>
      <c r="J98" s="121">
        <v>0</v>
      </c>
      <c r="K98" s="120" t="s">
        <v>20</v>
      </c>
      <c r="L98" s="19" t="str">
        <f>IF(J98&gt;0,J98,"")</f>
        <v/>
      </c>
      <c r="M98" s="119"/>
    </row>
    <row r="99" spans="2:13" ht="21" customHeight="1" x14ac:dyDescent="0.2">
      <c r="B99" s="193" t="s">
        <v>178</v>
      </c>
      <c r="C99" s="211" t="s">
        <v>97</v>
      </c>
      <c r="D99" s="212"/>
      <c r="E99" s="212"/>
      <c r="F99" s="213"/>
      <c r="G99" s="118">
        <f>SUM(G9:G98)</f>
        <v>0.10299999999999999</v>
      </c>
      <c r="H99" s="211" t="s">
        <v>179</v>
      </c>
      <c r="I99" s="212"/>
      <c r="J99" s="212"/>
      <c r="K99" s="212"/>
      <c r="L99" s="118">
        <f>SUM(L9:L98)</f>
        <v>0.65300000000000002</v>
      </c>
      <c r="M99" s="117"/>
    </row>
    <row r="100" spans="2:13" x14ac:dyDescent="0.2">
      <c r="C100" s="116"/>
      <c r="G100" s="116"/>
      <c r="H100" s="116"/>
      <c r="I100" s="116"/>
      <c r="J100" s="116"/>
      <c r="K100" s="116"/>
      <c r="L100" s="182"/>
    </row>
    <row r="101" spans="2:13" x14ac:dyDescent="0.2">
      <c r="L101" s="183"/>
    </row>
    <row r="102" spans="2:13" ht="36" customHeight="1" x14ac:dyDescent="0.2">
      <c r="B102" s="115"/>
      <c r="C102" s="247" t="s">
        <v>160</v>
      </c>
      <c r="D102" s="247"/>
      <c r="E102" s="247"/>
      <c r="F102" s="247"/>
      <c r="G102" s="247"/>
      <c r="H102" s="247"/>
      <c r="I102" s="247"/>
      <c r="J102" s="247"/>
      <c r="K102" s="247"/>
      <c r="L102" s="248"/>
    </row>
    <row r="103" spans="2:13" x14ac:dyDescent="0.2">
      <c r="B103" s="313" t="s">
        <v>95</v>
      </c>
      <c r="C103" s="314"/>
      <c r="D103" s="314"/>
      <c r="E103" s="314"/>
      <c r="F103" s="314"/>
      <c r="G103" s="314"/>
      <c r="H103" s="314"/>
      <c r="I103" s="314"/>
      <c r="J103" s="314"/>
      <c r="K103" s="314"/>
      <c r="L103" s="315"/>
    </row>
    <row r="104" spans="2:13" x14ac:dyDescent="0.2">
      <c r="B104" s="316"/>
      <c r="C104" s="317"/>
      <c r="D104" s="317"/>
      <c r="E104" s="317"/>
      <c r="F104" s="317"/>
      <c r="G104" s="317"/>
      <c r="H104" s="317"/>
      <c r="I104" s="317"/>
      <c r="J104" s="317"/>
      <c r="K104" s="317"/>
      <c r="L104" s="318"/>
    </row>
    <row r="105" spans="2:13" ht="5.25" customHeight="1" x14ac:dyDescent="0.2">
      <c r="B105" s="114"/>
      <c r="C105" s="113"/>
      <c r="D105" s="113"/>
      <c r="E105" s="113"/>
      <c r="F105" s="113"/>
      <c r="G105" s="113"/>
      <c r="H105" s="191"/>
      <c r="I105" s="191"/>
      <c r="J105" s="191"/>
      <c r="K105" s="191"/>
      <c r="L105" s="112"/>
    </row>
    <row r="106" spans="2:13" x14ac:dyDescent="0.2">
      <c r="B106" s="397"/>
      <c r="C106" s="390"/>
      <c r="D106" s="390"/>
      <c r="E106" s="390"/>
      <c r="F106" s="390"/>
      <c r="G106" s="398"/>
      <c r="H106" s="413" t="s">
        <v>96</v>
      </c>
      <c r="I106" s="413"/>
      <c r="J106" s="413"/>
      <c r="K106" s="413"/>
      <c r="L106" s="414"/>
    </row>
    <row r="107" spans="2:13" x14ac:dyDescent="0.2">
      <c r="B107" s="415"/>
      <c r="C107" s="368"/>
      <c r="D107" s="368"/>
      <c r="E107" s="368"/>
      <c r="F107" s="368"/>
      <c r="G107" s="369"/>
      <c r="H107" s="326" t="s">
        <v>5</v>
      </c>
      <c r="I107" s="327"/>
      <c r="J107" s="327"/>
      <c r="K107" s="327"/>
      <c r="L107" s="328"/>
    </row>
    <row r="108" spans="2:13" x14ac:dyDescent="0.2">
      <c r="B108" s="410" t="s">
        <v>180</v>
      </c>
      <c r="C108" s="411"/>
      <c r="D108" s="412"/>
      <c r="E108" s="399">
        <f>rng_Total_Standby_Draw</f>
        <v>0.10299999999999999</v>
      </c>
      <c r="F108" s="329"/>
      <c r="G108" s="330"/>
      <c r="H108" s="190" t="s">
        <v>19</v>
      </c>
      <c r="I108" s="394">
        <f>VLOOKUP(H107,AD7:AE11,2,FALSE)</f>
        <v>24</v>
      </c>
      <c r="J108" s="395"/>
      <c r="K108" s="59" t="s">
        <v>20</v>
      </c>
      <c r="L108" s="111">
        <f>rng_Standby_Load*rng_Standby_Time</f>
        <v>2.472</v>
      </c>
    </row>
    <row r="109" spans="2:13" x14ac:dyDescent="0.2">
      <c r="B109" s="397"/>
      <c r="C109" s="390"/>
      <c r="D109" s="390"/>
      <c r="E109" s="390"/>
      <c r="F109" s="390"/>
      <c r="G109" s="398"/>
      <c r="H109" s="416" t="s">
        <v>181</v>
      </c>
      <c r="I109" s="416"/>
      <c r="J109" s="416"/>
      <c r="K109" s="416"/>
      <c r="L109" s="417"/>
    </row>
    <row r="110" spans="2:13" x14ac:dyDescent="0.2">
      <c r="B110" s="415"/>
      <c r="C110" s="368"/>
      <c r="D110" s="368"/>
      <c r="E110" s="368"/>
      <c r="F110" s="368"/>
      <c r="G110" s="369"/>
      <c r="H110" s="326" t="s">
        <v>4</v>
      </c>
      <c r="I110" s="327"/>
      <c r="J110" s="327"/>
      <c r="K110" s="327"/>
      <c r="L110" s="328"/>
    </row>
    <row r="111" spans="2:13" x14ac:dyDescent="0.2">
      <c r="B111" s="410" t="s">
        <v>130</v>
      </c>
      <c r="C111" s="411"/>
      <c r="D111" s="412"/>
      <c r="E111" s="399">
        <f>rng_Total_Alarm_Draw</f>
        <v>0.65300000000000002</v>
      </c>
      <c r="F111" s="329"/>
      <c r="G111" s="330"/>
      <c r="H111" s="190" t="s">
        <v>19</v>
      </c>
      <c r="I111" s="394">
        <f>VLOOKUP(H110,AA7:AB14,2,FALSE)</f>
        <v>8.4000000000000005E-2</v>
      </c>
      <c r="J111" s="395"/>
      <c r="K111" s="59" t="s">
        <v>20</v>
      </c>
      <c r="L111" s="111">
        <f>rng_Alarm_Load*rng_Alarm_Time</f>
        <v>5.4852000000000005E-2</v>
      </c>
    </row>
    <row r="112" spans="2:13" ht="21.75" customHeight="1" x14ac:dyDescent="0.2">
      <c r="B112" s="257" t="s">
        <v>182</v>
      </c>
      <c r="C112" s="258"/>
      <c r="D112" s="258"/>
      <c r="E112" s="258"/>
      <c r="F112" s="258"/>
      <c r="G112" s="258"/>
      <c r="H112" s="258"/>
      <c r="I112" s="258"/>
      <c r="J112" s="259"/>
      <c r="K112" s="59" t="s">
        <v>20</v>
      </c>
      <c r="L112" s="111">
        <f>L108+L111</f>
        <v>2.5268519999999999</v>
      </c>
    </row>
    <row r="113" spans="2:12" ht="13.5" customHeight="1" x14ac:dyDescent="0.2">
      <c r="B113" s="257" t="s">
        <v>183</v>
      </c>
      <c r="C113" s="258"/>
      <c r="D113" s="258"/>
      <c r="E113" s="258"/>
      <c r="F113" s="258"/>
      <c r="G113" s="258"/>
      <c r="H113" s="258"/>
      <c r="I113" s="258"/>
      <c r="J113" s="259"/>
      <c r="K113" s="109" t="s">
        <v>20</v>
      </c>
      <c r="L113" s="110">
        <v>1.2</v>
      </c>
    </row>
    <row r="114" spans="2:12" ht="22.5" customHeight="1" x14ac:dyDescent="0.2">
      <c r="B114" s="211" t="s">
        <v>184</v>
      </c>
      <c r="C114" s="212"/>
      <c r="D114" s="212"/>
      <c r="E114" s="212"/>
      <c r="F114" s="212"/>
      <c r="G114" s="212"/>
      <c r="H114" s="212"/>
      <c r="I114" s="212"/>
      <c r="J114" s="213"/>
      <c r="K114" s="109" t="s">
        <v>20</v>
      </c>
      <c r="L114" s="108">
        <f>L112*L113</f>
        <v>3.0322223999999998</v>
      </c>
    </row>
    <row r="115" spans="2:12" ht="7.5" customHeight="1" x14ac:dyDescent="0.2">
      <c r="B115" s="56"/>
      <c r="C115" s="56"/>
      <c r="D115" s="56"/>
      <c r="E115" s="107"/>
    </row>
    <row r="116" spans="2:12" ht="20.25" customHeight="1" x14ac:dyDescent="0.2">
      <c r="B116" s="201" t="s">
        <v>103</v>
      </c>
      <c r="C116" s="202"/>
      <c r="D116" s="202"/>
      <c r="E116" s="202"/>
      <c r="F116" s="202"/>
      <c r="G116" s="202"/>
      <c r="H116" s="407" t="str">
        <f>IF(L114&lt;=12,"BAT-12120 - 12AH Batteries",IF(L114&lt;=18,"BAT-12180 - 18AH Batteries",IF(L114&lt;=26,"BAT-12260 - 26AH Batteries",IF(L114&lt;=55,"BAT-12550 - 55AH Batteries",IF(L114&lt;=100,"BAT-121000 - 100AH Batteries","No recomendation for battery.")))))</f>
        <v>BAT-12120 - 12AH Batteries</v>
      </c>
      <c r="I116" s="408"/>
      <c r="J116" s="408"/>
      <c r="K116" s="408"/>
      <c r="L116" s="409"/>
    </row>
    <row r="117" spans="2:12" ht="8.25" customHeight="1" x14ac:dyDescent="0.2">
      <c r="B117" s="56"/>
      <c r="C117" s="56"/>
      <c r="D117" s="56"/>
      <c r="E117" s="56"/>
    </row>
    <row r="118" spans="2:12" x14ac:dyDescent="0.2">
      <c r="B118" s="392" t="s">
        <v>104</v>
      </c>
      <c r="C118" s="393"/>
      <c r="D118" s="393"/>
      <c r="E118" s="393"/>
      <c r="F118" s="393"/>
      <c r="G118" s="396"/>
      <c r="H118" s="397"/>
      <c r="I118" s="390"/>
      <c r="J118" s="390"/>
      <c r="K118" s="390"/>
      <c r="L118" s="398"/>
    </row>
    <row r="119" spans="2:12" x14ac:dyDescent="0.2">
      <c r="B119" s="401" t="str">
        <f>IF(Total_AH_Required&lt;=18,"The batteries can be charged by the MS-9600LS Charger.",IF(Total_AH_Required&lt;=75,"The batteries will require a CHG-75 External Battery Charger.",IF(Total_AH_Required&lt;=120,"The batteries will require a CHG-120F External Battery Charger.","This system will require multiple External Battery Chargers.")))</f>
        <v>The batteries can be charged by the MS-9600LS Charger.</v>
      </c>
      <c r="C119" s="402"/>
      <c r="D119" s="402"/>
      <c r="E119" s="402"/>
      <c r="F119" s="402"/>
      <c r="G119" s="402"/>
      <c r="H119" s="402"/>
      <c r="I119" s="402"/>
      <c r="J119" s="402"/>
      <c r="K119" s="402"/>
      <c r="L119" s="403"/>
    </row>
    <row r="120" spans="2:12" x14ac:dyDescent="0.2">
      <c r="B120" s="404" t="str">
        <f>IF(ROUNDUP(Total_AH_Required,0)&lt;=18,"The batteries can be housed in the MS-9600LS Cabinet.",IF(ROUNDUP(Total_AH_Required,0)&lt;=26,"You will need a BB-26 Backbox for these batteries.",IF(ROUNDUP(Total_AH_Required,0)&lt;=55,"You will need a BB-55 Backbox for these batteries.","You will need multiple BB-55 Backboxes for these batteries.")))</f>
        <v>The batteries can be housed in the MS-9600LS Cabinet.</v>
      </c>
      <c r="C120" s="405"/>
      <c r="D120" s="405"/>
      <c r="E120" s="405"/>
      <c r="F120" s="405"/>
      <c r="G120" s="405"/>
      <c r="H120" s="405"/>
      <c r="I120" s="405"/>
      <c r="J120" s="405"/>
      <c r="K120" s="405"/>
      <c r="L120" s="406"/>
    </row>
    <row r="121" spans="2:12" x14ac:dyDescent="0.2">
      <c r="B121" s="391"/>
      <c r="C121" s="391"/>
      <c r="D121" s="391"/>
      <c r="E121" s="391"/>
      <c r="F121" s="87"/>
      <c r="G121" s="87"/>
      <c r="H121" s="87"/>
      <c r="I121" s="87"/>
      <c r="J121" s="87"/>
      <c r="K121" s="87"/>
      <c r="L121" s="87"/>
    </row>
    <row r="122" spans="2:12" x14ac:dyDescent="0.2">
      <c r="B122" s="392" t="s">
        <v>105</v>
      </c>
      <c r="C122" s="393"/>
      <c r="D122" s="393"/>
      <c r="E122" s="393"/>
      <c r="F122" s="393"/>
      <c r="G122" s="393"/>
      <c r="H122" s="400"/>
      <c r="I122" s="366"/>
      <c r="J122" s="366"/>
      <c r="K122" s="366"/>
      <c r="L122" s="367"/>
    </row>
    <row r="123" spans="2:12" x14ac:dyDescent="0.2">
      <c r="B123" s="387" t="str">
        <f>IF(_NAC1="","NAC#1 current is within the limitations of the circuit.",IF(_NAC1&gt;3,"**THE CURRENT FOR NAC#1 EXCEEDS THE MAX. OUTPUT OF THE CIRCUIT**","NAC#1 current is within the limitations of the circuit."))</f>
        <v>NAC#1 current is within the limitations of the circuit.</v>
      </c>
      <c r="C123" s="388"/>
      <c r="D123" s="388"/>
      <c r="E123" s="388"/>
      <c r="F123" s="388"/>
      <c r="G123" s="388"/>
      <c r="H123" s="388"/>
      <c r="I123" s="388"/>
      <c r="J123" s="388"/>
      <c r="K123" s="388"/>
      <c r="L123" s="389"/>
    </row>
    <row r="124" spans="2:12" x14ac:dyDescent="0.2">
      <c r="B124" s="387" t="str">
        <f>IF(_NAC2="","NAC#2 current is within the limitations of the circuit.",IF(_NAC2&gt;3,"**THE CURRENT FOR NAC#2 EXCEEDS THE MAX. OUTPUT OF THE CIRCUIT**","NAC#2 current is within the limitations of the circuit."))</f>
        <v>NAC#2 current is within the limitations of the circuit.</v>
      </c>
      <c r="C124" s="388"/>
      <c r="D124" s="388"/>
      <c r="E124" s="388"/>
      <c r="F124" s="388"/>
      <c r="G124" s="388"/>
      <c r="H124" s="388"/>
      <c r="I124" s="388"/>
      <c r="J124" s="388"/>
      <c r="K124" s="388"/>
      <c r="L124" s="389"/>
    </row>
    <row r="125" spans="2:12" x14ac:dyDescent="0.2">
      <c r="B125" s="387" t="str">
        <f>IF(_NAC3="","NAC#3 current is within the limitations of the circuit.",IF(_NAC3&gt;3,"**THE CURRENT FOR NAC#3 EXCEEDS THE MAX. OUTPUT OF THE CIRCUIT**","NAC#3 current is within the limitations of the circuit."))</f>
        <v>NAC#3 current is within the limitations of the circuit.</v>
      </c>
      <c r="C125" s="388"/>
      <c r="D125" s="388"/>
      <c r="E125" s="388"/>
      <c r="F125" s="388"/>
      <c r="G125" s="388"/>
      <c r="H125" s="388"/>
      <c r="I125" s="388"/>
      <c r="J125" s="388"/>
      <c r="K125" s="388"/>
      <c r="L125" s="389"/>
    </row>
    <row r="126" spans="2:12" x14ac:dyDescent="0.2">
      <c r="B126" s="387" t="str">
        <f>IF(_NAC4="","NAC#4 current is within the limitations of the circuit.",IF(_NAC4&gt;3,"**THE CURRENT FOR NAC#4 EXCEEDS THE MAX. OUTPUT OF THE CIRCUIT**","NAC#4 current is within the limitations of the circuit."))</f>
        <v>NAC#4 current is within the limitations of the circuit.</v>
      </c>
      <c r="C126" s="388"/>
      <c r="D126" s="388"/>
      <c r="E126" s="388"/>
      <c r="F126" s="388"/>
      <c r="G126" s="388"/>
      <c r="H126" s="388"/>
      <c r="I126" s="388"/>
      <c r="J126" s="388"/>
      <c r="K126" s="388"/>
      <c r="L126" s="389"/>
    </row>
    <row r="127" spans="2:12" x14ac:dyDescent="0.2">
      <c r="B127" s="387" t="str">
        <f>IF(rng_Standby_Load&gt;7,"**THE STANDBY CURRENT EXCEEDS THE MAX. OUTPUT OF THE PANEL**","The standby current is within the limitations of the panel.")</f>
        <v>The standby current is within the limitations of the panel.</v>
      </c>
      <c r="C127" s="388"/>
      <c r="D127" s="388"/>
      <c r="E127" s="388"/>
      <c r="F127" s="388"/>
      <c r="G127" s="388"/>
      <c r="H127" s="388"/>
      <c r="I127" s="388"/>
      <c r="J127" s="388"/>
      <c r="K127" s="388"/>
      <c r="L127" s="389"/>
    </row>
    <row r="128" spans="2:12" x14ac:dyDescent="0.2">
      <c r="B128" s="387" t="str">
        <f>IF(rng_Alarm_Load&gt;7,"**THE ALARM CURRENT EXCEEDS THE MAX. OUTPUT OF THE PANEL**","The alarm current is within output limitations of the panel.")</f>
        <v>The alarm current is within output limitations of the panel.</v>
      </c>
      <c r="C128" s="388"/>
      <c r="D128" s="388"/>
      <c r="E128" s="388"/>
      <c r="F128" s="388"/>
      <c r="G128" s="388"/>
      <c r="H128" s="388"/>
      <c r="I128" s="388"/>
      <c r="J128" s="388"/>
      <c r="K128" s="388"/>
      <c r="L128" s="389"/>
    </row>
    <row r="129" spans="2:12" x14ac:dyDescent="0.2">
      <c r="B129" s="343"/>
      <c r="C129" s="390"/>
      <c r="D129" s="390"/>
      <c r="E129" s="390"/>
      <c r="F129" s="182"/>
      <c r="G129" s="182"/>
      <c r="H129" s="182"/>
      <c r="I129" s="182"/>
      <c r="J129" s="182"/>
      <c r="K129" s="182"/>
      <c r="L129" s="182"/>
    </row>
    <row r="131" spans="2:12" ht="36.75" customHeight="1" x14ac:dyDescent="0.2">
      <c r="B131" s="70"/>
      <c r="C131" s="247" t="s">
        <v>185</v>
      </c>
      <c r="D131" s="247"/>
      <c r="E131" s="247"/>
      <c r="F131" s="247"/>
      <c r="G131" s="247"/>
      <c r="H131" s="247"/>
      <c r="I131" s="247"/>
      <c r="J131" s="247"/>
      <c r="K131" s="247"/>
      <c r="L131" s="248"/>
    </row>
    <row r="132" spans="2:12" x14ac:dyDescent="0.2">
      <c r="B132" s="223" t="s">
        <v>186</v>
      </c>
      <c r="C132" s="224"/>
      <c r="D132" s="224"/>
      <c r="E132" s="224"/>
      <c r="F132" s="224"/>
      <c r="G132" s="224"/>
      <c r="H132" s="224"/>
      <c r="I132" s="224"/>
      <c r="J132" s="224"/>
      <c r="K132" s="224"/>
      <c r="L132" s="225"/>
    </row>
    <row r="133" spans="2:12" x14ac:dyDescent="0.2">
      <c r="B133" s="105" t="s">
        <v>12</v>
      </c>
      <c r="C133" s="15" t="s">
        <v>13</v>
      </c>
      <c r="D133" s="217" t="s">
        <v>108</v>
      </c>
      <c r="E133" s="218"/>
      <c r="F133" s="219"/>
      <c r="G133" s="15" t="s">
        <v>15</v>
      </c>
      <c r="H133" s="15" t="s">
        <v>13</v>
      </c>
      <c r="I133" s="220" t="s">
        <v>109</v>
      </c>
      <c r="J133" s="221"/>
      <c r="K133" s="222"/>
      <c r="L133" s="16" t="s">
        <v>15</v>
      </c>
    </row>
    <row r="134" spans="2:12" x14ac:dyDescent="0.2">
      <c r="B134" s="97"/>
      <c r="C134" s="100">
        <v>0</v>
      </c>
      <c r="D134" s="42" t="s">
        <v>19</v>
      </c>
      <c r="E134" s="96">
        <v>0</v>
      </c>
      <c r="F134" s="42" t="s">
        <v>20</v>
      </c>
      <c r="G134" s="55" t="str">
        <f t="shared" ref="G134:G143" si="12">IF(C134&gt;0,PRODUCT(C134,E134),"")</f>
        <v/>
      </c>
      <c r="H134" s="71">
        <f t="shared" ref="H134:H143" si="13">C134</f>
        <v>0</v>
      </c>
      <c r="I134" s="42" t="s">
        <v>19</v>
      </c>
      <c r="J134" s="96">
        <v>0</v>
      </c>
      <c r="K134" s="42" t="s">
        <v>20</v>
      </c>
      <c r="L134" s="55" t="str">
        <f t="shared" ref="L134:L143" si="14">IF(H134&gt;0,PRODUCT(H134,J134),"")</f>
        <v/>
      </c>
    </row>
    <row r="135" spans="2:12" x14ac:dyDescent="0.2">
      <c r="B135" s="93"/>
      <c r="C135" s="83">
        <v>0</v>
      </c>
      <c r="D135" s="18" t="s">
        <v>19</v>
      </c>
      <c r="E135" s="94">
        <v>0</v>
      </c>
      <c r="F135" s="18" t="s">
        <v>20</v>
      </c>
      <c r="G135" s="20" t="str">
        <f t="shared" si="12"/>
        <v/>
      </c>
      <c r="H135" s="21">
        <f t="shared" si="13"/>
        <v>0</v>
      </c>
      <c r="I135" s="18" t="s">
        <v>19</v>
      </c>
      <c r="J135" s="94">
        <v>0</v>
      </c>
      <c r="K135" s="18" t="s">
        <v>20</v>
      </c>
      <c r="L135" s="20" t="str">
        <f t="shared" si="14"/>
        <v/>
      </c>
    </row>
    <row r="136" spans="2:12" x14ac:dyDescent="0.2">
      <c r="B136" s="93"/>
      <c r="C136" s="83">
        <v>0</v>
      </c>
      <c r="D136" s="18" t="s">
        <v>19</v>
      </c>
      <c r="E136" s="94">
        <v>0</v>
      </c>
      <c r="F136" s="18" t="s">
        <v>20</v>
      </c>
      <c r="G136" s="20" t="str">
        <f t="shared" si="12"/>
        <v/>
      </c>
      <c r="H136" s="21">
        <f t="shared" si="13"/>
        <v>0</v>
      </c>
      <c r="I136" s="18" t="s">
        <v>19</v>
      </c>
      <c r="J136" s="94">
        <v>0</v>
      </c>
      <c r="K136" s="18" t="s">
        <v>20</v>
      </c>
      <c r="L136" s="20" t="str">
        <f t="shared" si="14"/>
        <v/>
      </c>
    </row>
    <row r="137" spans="2:12" x14ac:dyDescent="0.2">
      <c r="B137" s="98"/>
      <c r="C137" s="85">
        <v>0</v>
      </c>
      <c r="D137" s="73" t="s">
        <v>19</v>
      </c>
      <c r="E137" s="101">
        <v>0</v>
      </c>
      <c r="F137" s="73" t="s">
        <v>20</v>
      </c>
      <c r="G137" s="48" t="str">
        <f t="shared" si="12"/>
        <v/>
      </c>
      <c r="H137" s="72">
        <f t="shared" si="13"/>
        <v>0</v>
      </c>
      <c r="I137" s="73" t="s">
        <v>19</v>
      </c>
      <c r="J137" s="101">
        <v>0</v>
      </c>
      <c r="K137" s="73" t="s">
        <v>20</v>
      </c>
      <c r="L137" s="48" t="str">
        <f t="shared" si="14"/>
        <v/>
      </c>
    </row>
    <row r="138" spans="2:12" x14ac:dyDescent="0.2">
      <c r="B138" s="99"/>
      <c r="C138" s="82">
        <v>0</v>
      </c>
      <c r="D138" s="23" t="s">
        <v>19</v>
      </c>
      <c r="E138" s="95">
        <v>0</v>
      </c>
      <c r="F138" s="23" t="s">
        <v>20</v>
      </c>
      <c r="G138" s="24" t="str">
        <f t="shared" si="12"/>
        <v/>
      </c>
      <c r="H138" s="25">
        <f t="shared" si="13"/>
        <v>0</v>
      </c>
      <c r="I138" s="23" t="s">
        <v>19</v>
      </c>
      <c r="J138" s="95">
        <v>0</v>
      </c>
      <c r="K138" s="23" t="s">
        <v>20</v>
      </c>
      <c r="L138" s="24" t="str">
        <f t="shared" si="14"/>
        <v/>
      </c>
    </row>
    <row r="139" spans="2:12" x14ac:dyDescent="0.2">
      <c r="B139" s="99"/>
      <c r="C139" s="82">
        <v>0</v>
      </c>
      <c r="D139" s="23" t="s">
        <v>19</v>
      </c>
      <c r="E139" s="95">
        <v>0</v>
      </c>
      <c r="F139" s="23" t="s">
        <v>20</v>
      </c>
      <c r="G139" s="24" t="str">
        <f t="shared" si="12"/>
        <v/>
      </c>
      <c r="H139" s="25">
        <f t="shared" si="13"/>
        <v>0</v>
      </c>
      <c r="I139" s="23" t="s">
        <v>19</v>
      </c>
      <c r="J139" s="95">
        <v>0</v>
      </c>
      <c r="K139" s="23" t="s">
        <v>20</v>
      </c>
      <c r="L139" s="24" t="str">
        <f t="shared" si="14"/>
        <v/>
      </c>
    </row>
    <row r="140" spans="2:12" x14ac:dyDescent="0.2">
      <c r="B140" s="97"/>
      <c r="C140" s="100">
        <v>0</v>
      </c>
      <c r="D140" s="42" t="s">
        <v>19</v>
      </c>
      <c r="E140" s="96">
        <v>0</v>
      </c>
      <c r="F140" s="42" t="s">
        <v>20</v>
      </c>
      <c r="G140" s="55" t="str">
        <f t="shared" si="12"/>
        <v/>
      </c>
      <c r="H140" s="71">
        <f t="shared" si="13"/>
        <v>0</v>
      </c>
      <c r="I140" s="42" t="s">
        <v>19</v>
      </c>
      <c r="J140" s="96">
        <v>0</v>
      </c>
      <c r="K140" s="42" t="s">
        <v>20</v>
      </c>
      <c r="L140" s="55" t="str">
        <f t="shared" si="14"/>
        <v/>
      </c>
    </row>
    <row r="141" spans="2:12" x14ac:dyDescent="0.2">
      <c r="B141" s="93"/>
      <c r="C141" s="83">
        <v>0</v>
      </c>
      <c r="D141" s="18" t="s">
        <v>19</v>
      </c>
      <c r="E141" s="94">
        <v>0</v>
      </c>
      <c r="F141" s="18" t="s">
        <v>20</v>
      </c>
      <c r="G141" s="20" t="str">
        <f t="shared" si="12"/>
        <v/>
      </c>
      <c r="H141" s="21">
        <f t="shared" si="13"/>
        <v>0</v>
      </c>
      <c r="I141" s="18" t="s">
        <v>19</v>
      </c>
      <c r="J141" s="94">
        <v>0</v>
      </c>
      <c r="K141" s="18" t="s">
        <v>20</v>
      </c>
      <c r="L141" s="20" t="str">
        <f t="shared" si="14"/>
        <v/>
      </c>
    </row>
    <row r="142" spans="2:12" x14ac:dyDescent="0.2">
      <c r="B142" s="93"/>
      <c r="C142" s="83">
        <v>0</v>
      </c>
      <c r="D142" s="18" t="s">
        <v>19</v>
      </c>
      <c r="E142" s="94">
        <v>0</v>
      </c>
      <c r="F142" s="18" t="s">
        <v>20</v>
      </c>
      <c r="G142" s="20" t="str">
        <f t="shared" si="12"/>
        <v/>
      </c>
      <c r="H142" s="21">
        <f t="shared" si="13"/>
        <v>0</v>
      </c>
      <c r="I142" s="18" t="s">
        <v>19</v>
      </c>
      <c r="J142" s="94">
        <v>0</v>
      </c>
      <c r="K142" s="18" t="s">
        <v>20</v>
      </c>
      <c r="L142" s="20" t="str">
        <f t="shared" si="14"/>
        <v/>
      </c>
    </row>
    <row r="143" spans="2:12" x14ac:dyDescent="0.2">
      <c r="B143" s="98"/>
      <c r="C143" s="85">
        <v>0</v>
      </c>
      <c r="D143" s="73" t="s">
        <v>19</v>
      </c>
      <c r="E143" s="101">
        <v>0</v>
      </c>
      <c r="F143" s="73" t="s">
        <v>20</v>
      </c>
      <c r="G143" s="48" t="str">
        <f t="shared" si="12"/>
        <v/>
      </c>
      <c r="H143" s="72">
        <f t="shared" si="13"/>
        <v>0</v>
      </c>
      <c r="I143" s="73" t="s">
        <v>19</v>
      </c>
      <c r="J143" s="101">
        <v>0</v>
      </c>
      <c r="K143" s="74" t="s">
        <v>20</v>
      </c>
      <c r="L143" s="75" t="str">
        <f t="shared" si="14"/>
        <v/>
      </c>
    </row>
    <row r="144" spans="2:12" x14ac:dyDescent="0.2">
      <c r="B144" s="208" t="s">
        <v>93</v>
      </c>
      <c r="C144" s="212"/>
      <c r="D144" s="212"/>
      <c r="E144" s="212"/>
      <c r="F144" s="212"/>
      <c r="G144" s="1">
        <f>SUM(G134:G143)</f>
        <v>0</v>
      </c>
      <c r="H144" s="382" t="s">
        <v>114</v>
      </c>
      <c r="I144" s="383"/>
      <c r="J144" s="383"/>
      <c r="K144" s="384"/>
      <c r="L144" s="1">
        <f>SUM(L134:L143)</f>
        <v>0</v>
      </c>
    </row>
    <row r="145" spans="2:12" x14ac:dyDescent="0.2"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</row>
    <row r="146" spans="2:12" x14ac:dyDescent="0.2">
      <c r="B146" s="223" t="s">
        <v>187</v>
      </c>
      <c r="C146" s="224"/>
      <c r="D146" s="224"/>
      <c r="E146" s="224"/>
      <c r="F146" s="224"/>
      <c r="G146" s="224"/>
      <c r="H146" s="224"/>
      <c r="I146" s="224"/>
      <c r="J146" s="224"/>
      <c r="K146" s="224"/>
      <c r="L146" s="225"/>
    </row>
    <row r="147" spans="2:12" x14ac:dyDescent="0.2">
      <c r="B147" s="105" t="s">
        <v>12</v>
      </c>
      <c r="C147" s="15" t="s">
        <v>13</v>
      </c>
      <c r="D147" s="217" t="s">
        <v>108</v>
      </c>
      <c r="E147" s="218"/>
      <c r="F147" s="219"/>
      <c r="G147" s="15" t="s">
        <v>15</v>
      </c>
      <c r="H147" s="15" t="s">
        <v>13</v>
      </c>
      <c r="I147" s="220" t="s">
        <v>109</v>
      </c>
      <c r="J147" s="221"/>
      <c r="K147" s="222"/>
      <c r="L147" s="16" t="s">
        <v>15</v>
      </c>
    </row>
    <row r="148" spans="2:12" x14ac:dyDescent="0.2">
      <c r="B148" s="97"/>
      <c r="C148" s="100">
        <v>0</v>
      </c>
      <c r="D148" s="42" t="s">
        <v>19</v>
      </c>
      <c r="E148" s="96">
        <v>0</v>
      </c>
      <c r="F148" s="42" t="s">
        <v>20</v>
      </c>
      <c r="G148" s="55" t="str">
        <f t="shared" ref="G148:G157" si="15">IF(C148&gt;0,PRODUCT(C148,E148),"")</f>
        <v/>
      </c>
      <c r="H148" s="71">
        <f t="shared" ref="H148:H157" si="16">C148</f>
        <v>0</v>
      </c>
      <c r="I148" s="42" t="s">
        <v>19</v>
      </c>
      <c r="J148" s="96">
        <v>0</v>
      </c>
      <c r="K148" s="42" t="s">
        <v>20</v>
      </c>
      <c r="L148" s="55" t="str">
        <f t="shared" ref="L148:L157" si="17">IF(H148&gt;0,PRODUCT(H148,J148),"")</f>
        <v/>
      </c>
    </row>
    <row r="149" spans="2:12" x14ac:dyDescent="0.2">
      <c r="B149" s="93"/>
      <c r="C149" s="83">
        <v>0</v>
      </c>
      <c r="D149" s="18" t="s">
        <v>19</v>
      </c>
      <c r="E149" s="94">
        <v>0</v>
      </c>
      <c r="F149" s="18" t="s">
        <v>20</v>
      </c>
      <c r="G149" s="20" t="str">
        <f t="shared" si="15"/>
        <v/>
      </c>
      <c r="H149" s="21">
        <f t="shared" si="16"/>
        <v>0</v>
      </c>
      <c r="I149" s="18" t="s">
        <v>19</v>
      </c>
      <c r="J149" s="94">
        <v>0</v>
      </c>
      <c r="K149" s="18" t="s">
        <v>20</v>
      </c>
      <c r="L149" s="20" t="str">
        <f t="shared" si="17"/>
        <v/>
      </c>
    </row>
    <row r="150" spans="2:12" x14ac:dyDescent="0.2">
      <c r="B150" s="93"/>
      <c r="C150" s="83">
        <v>0</v>
      </c>
      <c r="D150" s="18" t="s">
        <v>19</v>
      </c>
      <c r="E150" s="94">
        <v>0</v>
      </c>
      <c r="F150" s="18" t="s">
        <v>20</v>
      </c>
      <c r="G150" s="20" t="str">
        <f t="shared" si="15"/>
        <v/>
      </c>
      <c r="H150" s="21">
        <f t="shared" si="16"/>
        <v>0</v>
      </c>
      <c r="I150" s="18" t="s">
        <v>19</v>
      </c>
      <c r="J150" s="94">
        <v>0</v>
      </c>
      <c r="K150" s="18" t="s">
        <v>20</v>
      </c>
      <c r="L150" s="20" t="str">
        <f t="shared" si="17"/>
        <v/>
      </c>
    </row>
    <row r="151" spans="2:12" x14ac:dyDescent="0.2">
      <c r="B151" s="98"/>
      <c r="C151" s="85">
        <v>0</v>
      </c>
      <c r="D151" s="73" t="s">
        <v>19</v>
      </c>
      <c r="E151" s="101">
        <v>0</v>
      </c>
      <c r="F151" s="73" t="s">
        <v>20</v>
      </c>
      <c r="G151" s="48" t="str">
        <f t="shared" si="15"/>
        <v/>
      </c>
      <c r="H151" s="72">
        <f t="shared" si="16"/>
        <v>0</v>
      </c>
      <c r="I151" s="73" t="s">
        <v>19</v>
      </c>
      <c r="J151" s="101">
        <v>0</v>
      </c>
      <c r="K151" s="73" t="s">
        <v>20</v>
      </c>
      <c r="L151" s="48" t="str">
        <f t="shared" si="17"/>
        <v/>
      </c>
    </row>
    <row r="152" spans="2:12" x14ac:dyDescent="0.2">
      <c r="B152" s="99"/>
      <c r="C152" s="82">
        <v>0</v>
      </c>
      <c r="D152" s="23" t="s">
        <v>19</v>
      </c>
      <c r="E152" s="95">
        <v>0</v>
      </c>
      <c r="F152" s="23" t="s">
        <v>20</v>
      </c>
      <c r="G152" s="24" t="str">
        <f t="shared" si="15"/>
        <v/>
      </c>
      <c r="H152" s="25">
        <f t="shared" si="16"/>
        <v>0</v>
      </c>
      <c r="I152" s="23" t="s">
        <v>19</v>
      </c>
      <c r="J152" s="95">
        <v>0</v>
      </c>
      <c r="K152" s="23" t="s">
        <v>20</v>
      </c>
      <c r="L152" s="24" t="str">
        <f t="shared" si="17"/>
        <v/>
      </c>
    </row>
    <row r="153" spans="2:12" x14ac:dyDescent="0.2">
      <c r="B153" s="99"/>
      <c r="C153" s="82">
        <v>0</v>
      </c>
      <c r="D153" s="23" t="s">
        <v>19</v>
      </c>
      <c r="E153" s="95">
        <v>0</v>
      </c>
      <c r="F153" s="23" t="s">
        <v>20</v>
      </c>
      <c r="G153" s="24" t="str">
        <f t="shared" si="15"/>
        <v/>
      </c>
      <c r="H153" s="25">
        <f t="shared" si="16"/>
        <v>0</v>
      </c>
      <c r="I153" s="23" t="s">
        <v>19</v>
      </c>
      <c r="J153" s="95">
        <v>0</v>
      </c>
      <c r="K153" s="23" t="s">
        <v>20</v>
      </c>
      <c r="L153" s="24" t="str">
        <f t="shared" si="17"/>
        <v/>
      </c>
    </row>
    <row r="154" spans="2:12" x14ac:dyDescent="0.2">
      <c r="B154" s="97"/>
      <c r="C154" s="100">
        <v>0</v>
      </c>
      <c r="D154" s="42" t="s">
        <v>19</v>
      </c>
      <c r="E154" s="96">
        <v>0</v>
      </c>
      <c r="F154" s="42" t="s">
        <v>20</v>
      </c>
      <c r="G154" s="55" t="str">
        <f t="shared" si="15"/>
        <v/>
      </c>
      <c r="H154" s="71">
        <f t="shared" si="16"/>
        <v>0</v>
      </c>
      <c r="I154" s="42" t="s">
        <v>19</v>
      </c>
      <c r="J154" s="96">
        <v>0</v>
      </c>
      <c r="K154" s="42" t="s">
        <v>20</v>
      </c>
      <c r="L154" s="55" t="str">
        <f t="shared" si="17"/>
        <v/>
      </c>
    </row>
    <row r="155" spans="2:12" x14ac:dyDescent="0.2">
      <c r="B155" s="93"/>
      <c r="C155" s="83">
        <v>0</v>
      </c>
      <c r="D155" s="18" t="s">
        <v>19</v>
      </c>
      <c r="E155" s="94">
        <v>0</v>
      </c>
      <c r="F155" s="18" t="s">
        <v>20</v>
      </c>
      <c r="G155" s="20" t="str">
        <f t="shared" si="15"/>
        <v/>
      </c>
      <c r="H155" s="21">
        <f t="shared" si="16"/>
        <v>0</v>
      </c>
      <c r="I155" s="18" t="s">
        <v>19</v>
      </c>
      <c r="J155" s="94">
        <v>0</v>
      </c>
      <c r="K155" s="18" t="s">
        <v>20</v>
      </c>
      <c r="L155" s="20" t="str">
        <f t="shared" si="17"/>
        <v/>
      </c>
    </row>
    <row r="156" spans="2:12" x14ac:dyDescent="0.2">
      <c r="B156" s="93"/>
      <c r="C156" s="83">
        <v>0</v>
      </c>
      <c r="D156" s="18" t="s">
        <v>19</v>
      </c>
      <c r="E156" s="94">
        <v>0</v>
      </c>
      <c r="F156" s="18" t="s">
        <v>20</v>
      </c>
      <c r="G156" s="20" t="str">
        <f t="shared" si="15"/>
        <v/>
      </c>
      <c r="H156" s="21">
        <f t="shared" si="16"/>
        <v>0</v>
      </c>
      <c r="I156" s="18" t="s">
        <v>19</v>
      </c>
      <c r="J156" s="94">
        <v>0</v>
      </c>
      <c r="K156" s="18" t="s">
        <v>20</v>
      </c>
      <c r="L156" s="20" t="str">
        <f t="shared" si="17"/>
        <v/>
      </c>
    </row>
    <row r="157" spans="2:12" x14ac:dyDescent="0.2">
      <c r="B157" s="98"/>
      <c r="C157" s="85">
        <v>0</v>
      </c>
      <c r="D157" s="73" t="s">
        <v>19</v>
      </c>
      <c r="E157" s="101">
        <v>0</v>
      </c>
      <c r="F157" s="73" t="s">
        <v>20</v>
      </c>
      <c r="G157" s="48" t="str">
        <f t="shared" si="15"/>
        <v/>
      </c>
      <c r="H157" s="72">
        <f t="shared" si="16"/>
        <v>0</v>
      </c>
      <c r="I157" s="73" t="s">
        <v>19</v>
      </c>
      <c r="J157" s="101">
        <v>0</v>
      </c>
      <c r="K157" s="74" t="s">
        <v>20</v>
      </c>
      <c r="L157" s="75" t="str">
        <f t="shared" si="17"/>
        <v/>
      </c>
    </row>
    <row r="158" spans="2:12" x14ac:dyDescent="0.2">
      <c r="B158" s="208" t="s">
        <v>93</v>
      </c>
      <c r="C158" s="212"/>
      <c r="D158" s="212"/>
      <c r="E158" s="212"/>
      <c r="F158" s="212"/>
      <c r="G158" s="1">
        <f>SUM(G148:G157)</f>
        <v>0</v>
      </c>
      <c r="H158" s="382" t="s">
        <v>114</v>
      </c>
      <c r="I158" s="383"/>
      <c r="J158" s="383"/>
      <c r="K158" s="384"/>
      <c r="L158" s="1">
        <f>SUM(L148:L157)</f>
        <v>0</v>
      </c>
    </row>
    <row r="159" spans="2:12" x14ac:dyDescent="0.2">
      <c r="B159" s="106"/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</row>
    <row r="160" spans="2:12" x14ac:dyDescent="0.2">
      <c r="B160" s="223" t="s">
        <v>188</v>
      </c>
      <c r="C160" s="224"/>
      <c r="D160" s="224"/>
      <c r="E160" s="224"/>
      <c r="F160" s="224"/>
      <c r="G160" s="224"/>
      <c r="H160" s="224"/>
      <c r="I160" s="224"/>
      <c r="J160" s="224"/>
      <c r="K160" s="224"/>
      <c r="L160" s="225"/>
    </row>
    <row r="161" spans="2:12" x14ac:dyDescent="0.2">
      <c r="B161" s="105" t="s">
        <v>12</v>
      </c>
      <c r="C161" s="15" t="s">
        <v>13</v>
      </c>
      <c r="D161" s="217" t="s">
        <v>108</v>
      </c>
      <c r="E161" s="218"/>
      <c r="F161" s="219"/>
      <c r="G161" s="15" t="s">
        <v>15</v>
      </c>
      <c r="H161" s="15" t="s">
        <v>13</v>
      </c>
      <c r="I161" s="220" t="s">
        <v>109</v>
      </c>
      <c r="J161" s="221"/>
      <c r="K161" s="222"/>
      <c r="L161" s="16" t="s">
        <v>15</v>
      </c>
    </row>
    <row r="162" spans="2:12" x14ac:dyDescent="0.2">
      <c r="B162" s="97"/>
      <c r="C162" s="100">
        <v>0</v>
      </c>
      <c r="D162" s="42" t="s">
        <v>19</v>
      </c>
      <c r="E162" s="96">
        <v>0</v>
      </c>
      <c r="F162" s="42" t="s">
        <v>20</v>
      </c>
      <c r="G162" s="55" t="str">
        <f t="shared" ref="G162:G171" si="18">IF(C162&gt;0,PRODUCT(C162,E162),"")</f>
        <v/>
      </c>
      <c r="H162" s="71">
        <f t="shared" ref="H162:H171" si="19">C162</f>
        <v>0</v>
      </c>
      <c r="I162" s="42" t="s">
        <v>19</v>
      </c>
      <c r="J162" s="96">
        <v>0</v>
      </c>
      <c r="K162" s="42" t="s">
        <v>20</v>
      </c>
      <c r="L162" s="55" t="str">
        <f t="shared" ref="L162:L171" si="20">IF(H162&gt;0,PRODUCT(H162,J162),"")</f>
        <v/>
      </c>
    </row>
    <row r="163" spans="2:12" x14ac:dyDescent="0.2">
      <c r="B163" s="93"/>
      <c r="C163" s="83">
        <v>0</v>
      </c>
      <c r="D163" s="18" t="s">
        <v>19</v>
      </c>
      <c r="E163" s="94">
        <v>0</v>
      </c>
      <c r="F163" s="18" t="s">
        <v>20</v>
      </c>
      <c r="G163" s="20" t="str">
        <f t="shared" si="18"/>
        <v/>
      </c>
      <c r="H163" s="21">
        <f t="shared" si="19"/>
        <v>0</v>
      </c>
      <c r="I163" s="18" t="s">
        <v>19</v>
      </c>
      <c r="J163" s="94">
        <v>0</v>
      </c>
      <c r="K163" s="18" t="s">
        <v>20</v>
      </c>
      <c r="L163" s="20" t="str">
        <f t="shared" si="20"/>
        <v/>
      </c>
    </row>
    <row r="164" spans="2:12" x14ac:dyDescent="0.2">
      <c r="B164" s="93"/>
      <c r="C164" s="83">
        <v>0</v>
      </c>
      <c r="D164" s="18" t="s">
        <v>19</v>
      </c>
      <c r="E164" s="94">
        <v>0</v>
      </c>
      <c r="F164" s="18" t="s">
        <v>20</v>
      </c>
      <c r="G164" s="20" t="str">
        <f t="shared" si="18"/>
        <v/>
      </c>
      <c r="H164" s="21">
        <f t="shared" si="19"/>
        <v>0</v>
      </c>
      <c r="I164" s="18" t="s">
        <v>19</v>
      </c>
      <c r="J164" s="94">
        <v>0</v>
      </c>
      <c r="K164" s="18" t="s">
        <v>20</v>
      </c>
      <c r="L164" s="20" t="str">
        <f t="shared" si="20"/>
        <v/>
      </c>
    </row>
    <row r="165" spans="2:12" x14ac:dyDescent="0.2">
      <c r="B165" s="98"/>
      <c r="C165" s="85">
        <v>0</v>
      </c>
      <c r="D165" s="73" t="s">
        <v>19</v>
      </c>
      <c r="E165" s="101">
        <v>0</v>
      </c>
      <c r="F165" s="73" t="s">
        <v>20</v>
      </c>
      <c r="G165" s="48" t="str">
        <f t="shared" si="18"/>
        <v/>
      </c>
      <c r="H165" s="72">
        <f t="shared" si="19"/>
        <v>0</v>
      </c>
      <c r="I165" s="73" t="s">
        <v>19</v>
      </c>
      <c r="J165" s="101">
        <v>0</v>
      </c>
      <c r="K165" s="73" t="s">
        <v>20</v>
      </c>
      <c r="L165" s="48" t="str">
        <f t="shared" si="20"/>
        <v/>
      </c>
    </row>
    <row r="166" spans="2:12" x14ac:dyDescent="0.2">
      <c r="B166" s="99"/>
      <c r="C166" s="82">
        <v>0</v>
      </c>
      <c r="D166" s="23" t="s">
        <v>19</v>
      </c>
      <c r="E166" s="95">
        <v>0</v>
      </c>
      <c r="F166" s="23" t="s">
        <v>20</v>
      </c>
      <c r="G166" s="24" t="str">
        <f t="shared" si="18"/>
        <v/>
      </c>
      <c r="H166" s="25">
        <f t="shared" si="19"/>
        <v>0</v>
      </c>
      <c r="I166" s="23" t="s">
        <v>19</v>
      </c>
      <c r="J166" s="95">
        <v>0</v>
      </c>
      <c r="K166" s="23" t="s">
        <v>20</v>
      </c>
      <c r="L166" s="24" t="str">
        <f t="shared" si="20"/>
        <v/>
      </c>
    </row>
    <row r="167" spans="2:12" x14ac:dyDescent="0.2">
      <c r="B167" s="99"/>
      <c r="C167" s="82">
        <v>0</v>
      </c>
      <c r="D167" s="23" t="s">
        <v>19</v>
      </c>
      <c r="E167" s="95">
        <v>0</v>
      </c>
      <c r="F167" s="23" t="s">
        <v>20</v>
      </c>
      <c r="G167" s="24" t="str">
        <f t="shared" si="18"/>
        <v/>
      </c>
      <c r="H167" s="25">
        <f t="shared" si="19"/>
        <v>0</v>
      </c>
      <c r="I167" s="23" t="s">
        <v>19</v>
      </c>
      <c r="J167" s="95">
        <v>0</v>
      </c>
      <c r="K167" s="23" t="s">
        <v>20</v>
      </c>
      <c r="L167" s="24" t="str">
        <f t="shared" si="20"/>
        <v/>
      </c>
    </row>
    <row r="168" spans="2:12" x14ac:dyDescent="0.2">
      <c r="B168" s="97"/>
      <c r="C168" s="100">
        <v>0</v>
      </c>
      <c r="D168" s="42" t="s">
        <v>19</v>
      </c>
      <c r="E168" s="96">
        <v>0</v>
      </c>
      <c r="F168" s="42" t="s">
        <v>20</v>
      </c>
      <c r="G168" s="55" t="str">
        <f t="shared" si="18"/>
        <v/>
      </c>
      <c r="H168" s="71">
        <f t="shared" si="19"/>
        <v>0</v>
      </c>
      <c r="I168" s="42" t="s">
        <v>19</v>
      </c>
      <c r="J168" s="96">
        <v>0</v>
      </c>
      <c r="K168" s="42" t="s">
        <v>20</v>
      </c>
      <c r="L168" s="55" t="str">
        <f t="shared" si="20"/>
        <v/>
      </c>
    </row>
    <row r="169" spans="2:12" x14ac:dyDescent="0.2">
      <c r="B169" s="93"/>
      <c r="C169" s="83">
        <v>0</v>
      </c>
      <c r="D169" s="18" t="s">
        <v>19</v>
      </c>
      <c r="E169" s="94">
        <v>0</v>
      </c>
      <c r="F169" s="18" t="s">
        <v>20</v>
      </c>
      <c r="G169" s="20" t="str">
        <f t="shared" si="18"/>
        <v/>
      </c>
      <c r="H169" s="21">
        <f t="shared" si="19"/>
        <v>0</v>
      </c>
      <c r="I169" s="18" t="s">
        <v>19</v>
      </c>
      <c r="J169" s="94">
        <v>0</v>
      </c>
      <c r="K169" s="18" t="s">
        <v>20</v>
      </c>
      <c r="L169" s="20" t="str">
        <f t="shared" si="20"/>
        <v/>
      </c>
    </row>
    <row r="170" spans="2:12" x14ac:dyDescent="0.2">
      <c r="B170" s="93"/>
      <c r="C170" s="83">
        <v>0</v>
      </c>
      <c r="D170" s="18" t="s">
        <v>19</v>
      </c>
      <c r="E170" s="94">
        <v>0</v>
      </c>
      <c r="F170" s="18" t="s">
        <v>20</v>
      </c>
      <c r="G170" s="20" t="str">
        <f t="shared" si="18"/>
        <v/>
      </c>
      <c r="H170" s="21">
        <f t="shared" si="19"/>
        <v>0</v>
      </c>
      <c r="I170" s="18" t="s">
        <v>19</v>
      </c>
      <c r="J170" s="94">
        <v>0</v>
      </c>
      <c r="K170" s="18" t="s">
        <v>20</v>
      </c>
      <c r="L170" s="20" t="str">
        <f t="shared" si="20"/>
        <v/>
      </c>
    </row>
    <row r="171" spans="2:12" x14ac:dyDescent="0.2">
      <c r="B171" s="98"/>
      <c r="C171" s="85">
        <v>0</v>
      </c>
      <c r="D171" s="73" t="s">
        <v>19</v>
      </c>
      <c r="E171" s="101">
        <v>0</v>
      </c>
      <c r="F171" s="73" t="s">
        <v>20</v>
      </c>
      <c r="G171" s="48" t="str">
        <f t="shared" si="18"/>
        <v/>
      </c>
      <c r="H171" s="72">
        <f t="shared" si="19"/>
        <v>0</v>
      </c>
      <c r="I171" s="73" t="s">
        <v>19</v>
      </c>
      <c r="J171" s="101">
        <v>0</v>
      </c>
      <c r="K171" s="74" t="s">
        <v>20</v>
      </c>
      <c r="L171" s="75" t="str">
        <f t="shared" si="20"/>
        <v/>
      </c>
    </row>
    <row r="172" spans="2:12" x14ac:dyDescent="0.2">
      <c r="B172" s="208" t="s">
        <v>93</v>
      </c>
      <c r="C172" s="212"/>
      <c r="D172" s="212"/>
      <c r="E172" s="212"/>
      <c r="F172" s="212"/>
      <c r="G172" s="1">
        <f>SUM(G162:G171)</f>
        <v>0</v>
      </c>
      <c r="H172" s="382" t="s">
        <v>114</v>
      </c>
      <c r="I172" s="383"/>
      <c r="J172" s="383"/>
      <c r="K172" s="384"/>
      <c r="L172" s="1">
        <f>SUM(L162:L171)</f>
        <v>0</v>
      </c>
    </row>
    <row r="173" spans="2:12" x14ac:dyDescent="0.2"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</row>
    <row r="174" spans="2:12" x14ac:dyDescent="0.2">
      <c r="B174" s="223" t="s">
        <v>189</v>
      </c>
      <c r="C174" s="224"/>
      <c r="D174" s="224"/>
      <c r="E174" s="224"/>
      <c r="F174" s="224"/>
      <c r="G174" s="224"/>
      <c r="H174" s="224"/>
      <c r="I174" s="224"/>
      <c r="J174" s="224"/>
      <c r="K174" s="224"/>
      <c r="L174" s="225"/>
    </row>
    <row r="175" spans="2:12" x14ac:dyDescent="0.2">
      <c r="B175" s="105" t="s">
        <v>12</v>
      </c>
      <c r="C175" s="15" t="s">
        <v>13</v>
      </c>
      <c r="D175" s="217" t="s">
        <v>108</v>
      </c>
      <c r="E175" s="218"/>
      <c r="F175" s="219"/>
      <c r="G175" s="15" t="s">
        <v>15</v>
      </c>
      <c r="H175" s="15" t="s">
        <v>13</v>
      </c>
      <c r="I175" s="220" t="s">
        <v>109</v>
      </c>
      <c r="J175" s="221"/>
      <c r="K175" s="222"/>
      <c r="L175" s="16" t="s">
        <v>15</v>
      </c>
    </row>
    <row r="176" spans="2:12" x14ac:dyDescent="0.2">
      <c r="B176" s="97"/>
      <c r="C176" s="100">
        <v>0</v>
      </c>
      <c r="D176" s="42" t="s">
        <v>19</v>
      </c>
      <c r="E176" s="96">
        <v>0</v>
      </c>
      <c r="F176" s="42" t="s">
        <v>20</v>
      </c>
      <c r="G176" s="55" t="str">
        <f t="shared" ref="G176:G185" si="21">IF(C176&gt;0,PRODUCT(C176,E176),"")</f>
        <v/>
      </c>
      <c r="H176" s="71">
        <f t="shared" ref="H176:H185" si="22">C176</f>
        <v>0</v>
      </c>
      <c r="I176" s="42" t="s">
        <v>19</v>
      </c>
      <c r="J176" s="96">
        <v>0</v>
      </c>
      <c r="K176" s="42" t="s">
        <v>20</v>
      </c>
      <c r="L176" s="55" t="str">
        <f t="shared" ref="L176:L185" si="23">IF(H176&gt;0,PRODUCT(H176,J176),"")</f>
        <v/>
      </c>
    </row>
    <row r="177" spans="2:12" x14ac:dyDescent="0.2">
      <c r="B177" s="93"/>
      <c r="C177" s="83">
        <v>0</v>
      </c>
      <c r="D177" s="18" t="s">
        <v>19</v>
      </c>
      <c r="E177" s="94">
        <v>0</v>
      </c>
      <c r="F177" s="18" t="s">
        <v>20</v>
      </c>
      <c r="G177" s="20" t="str">
        <f t="shared" si="21"/>
        <v/>
      </c>
      <c r="H177" s="21">
        <f t="shared" si="22"/>
        <v>0</v>
      </c>
      <c r="I177" s="18" t="s">
        <v>19</v>
      </c>
      <c r="J177" s="94">
        <v>0</v>
      </c>
      <c r="K177" s="18" t="s">
        <v>20</v>
      </c>
      <c r="L177" s="20" t="str">
        <f t="shared" si="23"/>
        <v/>
      </c>
    </row>
    <row r="178" spans="2:12" x14ac:dyDescent="0.2">
      <c r="B178" s="93"/>
      <c r="C178" s="83">
        <v>0</v>
      </c>
      <c r="D178" s="18" t="s">
        <v>19</v>
      </c>
      <c r="E178" s="94">
        <v>0</v>
      </c>
      <c r="F178" s="18" t="s">
        <v>20</v>
      </c>
      <c r="G178" s="20" t="str">
        <f t="shared" si="21"/>
        <v/>
      </c>
      <c r="H178" s="21">
        <f t="shared" si="22"/>
        <v>0</v>
      </c>
      <c r="I178" s="18" t="s">
        <v>19</v>
      </c>
      <c r="J178" s="94">
        <v>0</v>
      </c>
      <c r="K178" s="18" t="s">
        <v>20</v>
      </c>
      <c r="L178" s="20" t="str">
        <f t="shared" si="23"/>
        <v/>
      </c>
    </row>
    <row r="179" spans="2:12" x14ac:dyDescent="0.2">
      <c r="B179" s="98"/>
      <c r="C179" s="85">
        <v>0</v>
      </c>
      <c r="D179" s="73" t="s">
        <v>19</v>
      </c>
      <c r="E179" s="101">
        <v>0</v>
      </c>
      <c r="F179" s="73" t="s">
        <v>20</v>
      </c>
      <c r="G179" s="48" t="str">
        <f t="shared" si="21"/>
        <v/>
      </c>
      <c r="H179" s="72">
        <f t="shared" si="22"/>
        <v>0</v>
      </c>
      <c r="I179" s="73" t="s">
        <v>19</v>
      </c>
      <c r="J179" s="101">
        <v>0</v>
      </c>
      <c r="K179" s="73" t="s">
        <v>20</v>
      </c>
      <c r="L179" s="48" t="str">
        <f t="shared" si="23"/>
        <v/>
      </c>
    </row>
    <row r="180" spans="2:12" x14ac:dyDescent="0.2">
      <c r="B180" s="99"/>
      <c r="C180" s="82">
        <v>0</v>
      </c>
      <c r="D180" s="23" t="s">
        <v>19</v>
      </c>
      <c r="E180" s="95">
        <v>0</v>
      </c>
      <c r="F180" s="23" t="s">
        <v>20</v>
      </c>
      <c r="G180" s="24" t="str">
        <f t="shared" si="21"/>
        <v/>
      </c>
      <c r="H180" s="25">
        <f t="shared" si="22"/>
        <v>0</v>
      </c>
      <c r="I180" s="23" t="s">
        <v>19</v>
      </c>
      <c r="J180" s="95">
        <v>0</v>
      </c>
      <c r="K180" s="23" t="s">
        <v>20</v>
      </c>
      <c r="L180" s="24" t="str">
        <f t="shared" si="23"/>
        <v/>
      </c>
    </row>
    <row r="181" spans="2:12" x14ac:dyDescent="0.2">
      <c r="B181" s="99"/>
      <c r="C181" s="82">
        <v>0</v>
      </c>
      <c r="D181" s="23" t="s">
        <v>19</v>
      </c>
      <c r="E181" s="95">
        <v>0</v>
      </c>
      <c r="F181" s="23" t="s">
        <v>20</v>
      </c>
      <c r="G181" s="24" t="str">
        <f t="shared" si="21"/>
        <v/>
      </c>
      <c r="H181" s="25">
        <f t="shared" si="22"/>
        <v>0</v>
      </c>
      <c r="I181" s="23" t="s">
        <v>19</v>
      </c>
      <c r="J181" s="95">
        <v>0</v>
      </c>
      <c r="K181" s="23" t="s">
        <v>20</v>
      </c>
      <c r="L181" s="24" t="str">
        <f t="shared" si="23"/>
        <v/>
      </c>
    </row>
    <row r="182" spans="2:12" x14ac:dyDescent="0.2">
      <c r="B182" s="97"/>
      <c r="C182" s="100">
        <v>0</v>
      </c>
      <c r="D182" s="42" t="s">
        <v>19</v>
      </c>
      <c r="E182" s="96">
        <v>0</v>
      </c>
      <c r="F182" s="42" t="s">
        <v>20</v>
      </c>
      <c r="G182" s="55" t="str">
        <f t="shared" si="21"/>
        <v/>
      </c>
      <c r="H182" s="71">
        <f t="shared" si="22"/>
        <v>0</v>
      </c>
      <c r="I182" s="42" t="s">
        <v>19</v>
      </c>
      <c r="J182" s="96">
        <v>0</v>
      </c>
      <c r="K182" s="42" t="s">
        <v>20</v>
      </c>
      <c r="L182" s="55" t="str">
        <f t="shared" si="23"/>
        <v/>
      </c>
    </row>
    <row r="183" spans="2:12" x14ac:dyDescent="0.2">
      <c r="B183" s="93"/>
      <c r="C183" s="83">
        <v>0</v>
      </c>
      <c r="D183" s="18" t="s">
        <v>19</v>
      </c>
      <c r="E183" s="94">
        <v>0</v>
      </c>
      <c r="F183" s="18" t="s">
        <v>20</v>
      </c>
      <c r="G183" s="20" t="str">
        <f t="shared" si="21"/>
        <v/>
      </c>
      <c r="H183" s="21">
        <f t="shared" si="22"/>
        <v>0</v>
      </c>
      <c r="I183" s="18" t="s">
        <v>19</v>
      </c>
      <c r="J183" s="94">
        <v>0</v>
      </c>
      <c r="K183" s="18" t="s">
        <v>20</v>
      </c>
      <c r="L183" s="20" t="str">
        <f t="shared" si="23"/>
        <v/>
      </c>
    </row>
    <row r="184" spans="2:12" x14ac:dyDescent="0.2">
      <c r="B184" s="93"/>
      <c r="C184" s="83">
        <v>0</v>
      </c>
      <c r="D184" s="18" t="s">
        <v>19</v>
      </c>
      <c r="E184" s="94">
        <v>0</v>
      </c>
      <c r="F184" s="18" t="s">
        <v>20</v>
      </c>
      <c r="G184" s="20" t="str">
        <f t="shared" si="21"/>
        <v/>
      </c>
      <c r="H184" s="21">
        <f t="shared" si="22"/>
        <v>0</v>
      </c>
      <c r="I184" s="18" t="s">
        <v>19</v>
      </c>
      <c r="J184" s="94">
        <v>0</v>
      </c>
      <c r="K184" s="18" t="s">
        <v>20</v>
      </c>
      <c r="L184" s="20" t="str">
        <f t="shared" si="23"/>
        <v/>
      </c>
    </row>
    <row r="185" spans="2:12" x14ac:dyDescent="0.2">
      <c r="B185" s="98"/>
      <c r="C185" s="85">
        <v>0</v>
      </c>
      <c r="D185" s="73" t="s">
        <v>19</v>
      </c>
      <c r="E185" s="101">
        <v>0</v>
      </c>
      <c r="F185" s="73" t="s">
        <v>20</v>
      </c>
      <c r="G185" s="48" t="str">
        <f t="shared" si="21"/>
        <v/>
      </c>
      <c r="H185" s="72">
        <f t="shared" si="22"/>
        <v>0</v>
      </c>
      <c r="I185" s="73" t="s">
        <v>19</v>
      </c>
      <c r="J185" s="101">
        <v>0</v>
      </c>
      <c r="K185" s="74" t="s">
        <v>20</v>
      </c>
      <c r="L185" s="75" t="str">
        <f t="shared" si="23"/>
        <v/>
      </c>
    </row>
    <row r="186" spans="2:12" x14ac:dyDescent="0.2">
      <c r="B186" s="208" t="s">
        <v>93</v>
      </c>
      <c r="C186" s="212"/>
      <c r="D186" s="212"/>
      <c r="E186" s="212"/>
      <c r="F186" s="212"/>
      <c r="G186" s="1">
        <f>SUM(G176:G185)</f>
        <v>0</v>
      </c>
      <c r="H186" s="382" t="s">
        <v>114</v>
      </c>
      <c r="I186" s="383"/>
      <c r="J186" s="383"/>
      <c r="K186" s="384"/>
      <c r="L186" s="1">
        <f>SUM(L176:L185)</f>
        <v>0</v>
      </c>
    </row>
  </sheetData>
  <sheetProtection sheet="1"/>
  <mergeCells count="72">
    <mergeCell ref="B114:J114"/>
    <mergeCell ref="B109:G110"/>
    <mergeCell ref="C102:L102"/>
    <mergeCell ref="B5:L6"/>
    <mergeCell ref="C4:L4"/>
    <mergeCell ref="B15:L15"/>
    <mergeCell ref="H107:L107"/>
    <mergeCell ref="H109:L109"/>
    <mergeCell ref="H110:L110"/>
    <mergeCell ref="E108:G108"/>
    <mergeCell ref="C7:G7"/>
    <mergeCell ref="H7:L7"/>
    <mergeCell ref="B108:D108"/>
    <mergeCell ref="C74:K74"/>
    <mergeCell ref="H99:K99"/>
    <mergeCell ref="C99:F99"/>
    <mergeCell ref="B36:L36"/>
    <mergeCell ref="B103:L104"/>
    <mergeCell ref="H106:L106"/>
    <mergeCell ref="B22:L22"/>
    <mergeCell ref="C75:K75"/>
    <mergeCell ref="B34:L34"/>
    <mergeCell ref="B106:G107"/>
    <mergeCell ref="B129:E129"/>
    <mergeCell ref="B121:E121"/>
    <mergeCell ref="B122:G122"/>
    <mergeCell ref="I108:J108"/>
    <mergeCell ref="I111:J111"/>
    <mergeCell ref="B118:G118"/>
    <mergeCell ref="H118:L118"/>
    <mergeCell ref="E111:G111"/>
    <mergeCell ref="H122:L122"/>
    <mergeCell ref="B119:L119"/>
    <mergeCell ref="B120:L120"/>
    <mergeCell ref="B116:G116"/>
    <mergeCell ref="H116:L116"/>
    <mergeCell ref="B111:D111"/>
    <mergeCell ref="B112:J112"/>
    <mergeCell ref="B113:J113"/>
    <mergeCell ref="B127:L127"/>
    <mergeCell ref="B128:L128"/>
    <mergeCell ref="B123:L123"/>
    <mergeCell ref="B124:L124"/>
    <mergeCell ref="B125:L125"/>
    <mergeCell ref="B126:L126"/>
    <mergeCell ref="C131:L131"/>
    <mergeCell ref="B132:L132"/>
    <mergeCell ref="D133:F133"/>
    <mergeCell ref="I133:K133"/>
    <mergeCell ref="B144:F144"/>
    <mergeCell ref="H144:K144"/>
    <mergeCell ref="D147:F147"/>
    <mergeCell ref="I147:K147"/>
    <mergeCell ref="B158:F158"/>
    <mergeCell ref="H158:K158"/>
    <mergeCell ref="B160:L160"/>
    <mergeCell ref="B1:L1"/>
    <mergeCell ref="B2:L2"/>
    <mergeCell ref="B186:F186"/>
    <mergeCell ref="H186:K186"/>
    <mergeCell ref="B93:L93"/>
    <mergeCell ref="B87:L87"/>
    <mergeCell ref="B77:L77"/>
    <mergeCell ref="B84:L84"/>
    <mergeCell ref="D161:F161"/>
    <mergeCell ref="I161:K161"/>
    <mergeCell ref="B172:F172"/>
    <mergeCell ref="H172:K172"/>
    <mergeCell ref="B174:L174"/>
    <mergeCell ref="D175:F175"/>
    <mergeCell ref="I175:K175"/>
    <mergeCell ref="B146:L146"/>
  </mergeCells>
  <conditionalFormatting sqref="L99">
    <cfRule type="cellIs" dxfId="17" priority="1" stopIfTrue="1" operator="greaterThan">
      <formula>7</formula>
    </cfRule>
  </conditionalFormatting>
  <conditionalFormatting sqref="B123:L123">
    <cfRule type="cellIs" dxfId="16" priority="2" stopIfTrue="1" operator="notEqual">
      <formula>"NAC#1 current is within the limitations of the circuit."</formula>
    </cfRule>
  </conditionalFormatting>
  <conditionalFormatting sqref="B124:L124">
    <cfRule type="cellIs" dxfId="15" priority="3" stopIfTrue="1" operator="notEqual">
      <formula>"NAC#2 current is within the limitations of the circuit."</formula>
    </cfRule>
  </conditionalFormatting>
  <conditionalFormatting sqref="B125:L125">
    <cfRule type="cellIs" dxfId="14" priority="4" stopIfTrue="1" operator="notEqual">
      <formula>"NAC#3 current is within the limitations of the circuit."</formula>
    </cfRule>
  </conditionalFormatting>
  <conditionalFormatting sqref="B126:L126">
    <cfRule type="cellIs" dxfId="13" priority="5" stopIfTrue="1" operator="notEqual">
      <formula>"NAC#4 current is within the limitations of the circuit."</formula>
    </cfRule>
  </conditionalFormatting>
  <conditionalFormatting sqref="B127:L127">
    <cfRule type="cellIs" dxfId="12" priority="6" stopIfTrue="1" operator="notEqual">
      <formula>"The standby current is within the limitations of the panel."</formula>
    </cfRule>
  </conditionalFormatting>
  <conditionalFormatting sqref="B128:L128">
    <cfRule type="cellIs" dxfId="11" priority="7" stopIfTrue="1" operator="notEqual">
      <formula>"The alarm current is within output limitations of the panel."</formula>
    </cfRule>
  </conditionalFormatting>
  <conditionalFormatting sqref="B119:L119">
    <cfRule type="cellIs" dxfId="10" priority="8" stopIfTrue="1" operator="notEqual">
      <formula>"The batteries can be charged by the MS-9600LS Charger."</formula>
    </cfRule>
  </conditionalFormatting>
  <conditionalFormatting sqref="B120:L120">
    <cfRule type="cellIs" dxfId="9" priority="9" stopIfTrue="1" operator="notEqual">
      <formula>"The batteries can be housed in the MS-9600LS Cabinet."</formula>
    </cfRule>
  </conditionalFormatting>
  <dataValidations count="7">
    <dataValidation type="whole" operator="greaterThanOrEqual" allowBlank="1" showInputMessage="1" showErrorMessage="1" sqref="C12 H98 C35 C37:C38 C52:C54" xr:uid="{00000000-0002-0000-0400-000000000000}">
      <formula1>0</formula1>
    </dataValidation>
    <dataValidation type="list" allowBlank="1" showInputMessage="1" showErrorMessage="1" sqref="H107:L107" xr:uid="{00000000-0002-0000-0400-000001000000}">
      <formula1>$AD$7:$AD$11</formula1>
    </dataValidation>
    <dataValidation type="list" allowBlank="1" showInputMessage="1" showErrorMessage="1" sqref="H110:L110" xr:uid="{00000000-0002-0000-0400-000002000000}">
      <formula1>$AA$7:$AA$14</formula1>
    </dataValidation>
    <dataValidation type="list" allowBlank="1" showInputMessage="1" showErrorMessage="1" sqref="L113" xr:uid="{00000000-0002-0000-0400-000003000000}">
      <formula1>"1.2,1.3,1.4,1.5,1.6"</formula1>
    </dataValidation>
    <dataValidation type="list" allowBlank="1" showInputMessage="1" showErrorMessage="1" sqref="J12" xr:uid="{00000000-0002-0000-0400-000004000000}">
      <formula1>"0.011,0.016,0.021"</formula1>
    </dataValidation>
    <dataValidation type="list" operator="greaterThanOrEqual" allowBlank="1" showInputMessage="1" showErrorMessage="1" sqref="C10:C11" xr:uid="{00000000-0002-0000-0400-000005000000}">
      <formula1>"0,1"</formula1>
    </dataValidation>
    <dataValidation allowBlank="1" showInputMessage="1" showErrorMessage="1" prompt="Use Circuit Detail Worksheet below to configure NAC circuits." sqref="E94:E97 J94:J97" xr:uid="{00000000-0002-0000-0400-000006000000}"/>
  </dataValidations>
  <printOptions horizontalCentered="1"/>
  <pageMargins left="0.25" right="0.25" top="0.25" bottom="0.85" header="0.5" footer="0.5"/>
  <pageSetup orientation="portrait" horizontalDpi="4294967294" verticalDpi="300" r:id="rId1"/>
  <headerFooter alignWithMargins="0">
    <oddFooter>&amp;LFire-Lite Alarms&amp;CPage &amp;P&amp;R&amp;D</oddFooter>
  </headerFooter>
  <colBreaks count="1" manualBreakCount="1">
    <brk id="12" max="104857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186"/>
  <sheetViews>
    <sheetView showGridLines="0" workbookViewId="0"/>
  </sheetViews>
  <sheetFormatPr defaultRowHeight="12.75" x14ac:dyDescent="0.2"/>
  <cols>
    <col min="1" max="1" width="3.42578125" style="4" customWidth="1"/>
    <col min="2" max="2" width="29.28515625" style="4" customWidth="1"/>
    <col min="3" max="3" width="5.7109375" style="4" customWidth="1"/>
    <col min="4" max="4" width="2" style="4" customWidth="1"/>
    <col min="5" max="5" width="11.7109375" style="4" customWidth="1"/>
    <col min="6" max="6" width="2" style="4" customWidth="1"/>
    <col min="7" max="7" width="11.7109375" style="4" customWidth="1"/>
    <col min="8" max="8" width="5.7109375" style="4" customWidth="1"/>
    <col min="9" max="9" width="2" style="4" customWidth="1"/>
    <col min="10" max="10" width="11.7109375" style="4" customWidth="1"/>
    <col min="11" max="11" width="2" style="4" customWidth="1"/>
    <col min="12" max="12" width="11.7109375" style="4" customWidth="1"/>
    <col min="13" max="13" width="2.85546875" style="4" customWidth="1"/>
    <col min="14" max="14" width="19.7109375" style="4" customWidth="1"/>
    <col min="15" max="15" width="2" style="4" customWidth="1"/>
    <col min="16" max="16" width="29.42578125" style="4" customWidth="1"/>
    <col min="17" max="17" width="10.140625" style="4" customWidth="1"/>
    <col min="18" max="18" width="10.85546875" style="4" customWidth="1"/>
    <col min="19" max="19" width="9.140625" style="4"/>
    <col min="20" max="20" width="9.140625" style="56"/>
    <col min="21" max="21" width="12.140625" style="56" customWidth="1"/>
    <col min="22" max="22" width="18" style="56" customWidth="1"/>
    <col min="23" max="23" width="9.140625" style="56"/>
    <col min="24" max="24" width="12.85546875" style="56" customWidth="1"/>
    <col min="25" max="25" width="9.140625" style="56"/>
    <col min="26" max="26" width="23.140625" style="56" customWidth="1"/>
    <col min="27" max="27" width="12.140625" style="4" customWidth="1"/>
    <col min="28" max="28" width="9.42578125" style="4" customWidth="1"/>
    <col min="29" max="16384" width="9.140625" style="4"/>
  </cols>
  <sheetData>
    <row r="1" spans="1:31" x14ac:dyDescent="0.2">
      <c r="B1" s="345" t="s">
        <v>0</v>
      </c>
      <c r="C1" s="346"/>
      <c r="D1" s="346"/>
      <c r="E1" s="346"/>
      <c r="F1" s="346"/>
      <c r="G1" s="346"/>
      <c r="H1" s="346"/>
      <c r="I1" s="346"/>
      <c r="J1" s="346"/>
      <c r="K1" s="346"/>
      <c r="L1" s="347"/>
      <c r="N1" s="160" t="s">
        <v>133</v>
      </c>
    </row>
    <row r="2" spans="1:31" x14ac:dyDescent="0.2">
      <c r="B2" s="348" t="s">
        <v>117</v>
      </c>
      <c r="C2" s="349"/>
      <c r="D2" s="349"/>
      <c r="E2" s="349"/>
      <c r="F2" s="349"/>
      <c r="G2" s="349"/>
      <c r="H2" s="349"/>
      <c r="I2" s="349"/>
      <c r="J2" s="349"/>
      <c r="K2" s="349"/>
      <c r="L2" s="350"/>
    </row>
    <row r="3" spans="1:31" ht="9" customHeight="1" x14ac:dyDescent="0.2">
      <c r="A3" s="159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9"/>
    </row>
    <row r="4" spans="1:31" ht="36.75" customHeight="1" x14ac:dyDescent="0.2">
      <c r="B4" s="156"/>
      <c r="C4" s="247" t="s">
        <v>190</v>
      </c>
      <c r="D4" s="247"/>
      <c r="E4" s="247"/>
      <c r="F4" s="247"/>
      <c r="G4" s="247"/>
      <c r="H4" s="247"/>
      <c r="I4" s="247"/>
      <c r="J4" s="247"/>
      <c r="K4" s="247"/>
      <c r="L4" s="248"/>
      <c r="M4" s="155"/>
    </row>
    <row r="5" spans="1:31" ht="7.5" customHeight="1" x14ac:dyDescent="0.2">
      <c r="B5" s="319" t="s">
        <v>3</v>
      </c>
      <c r="C5" s="320"/>
      <c r="D5" s="320"/>
      <c r="E5" s="320"/>
      <c r="F5" s="320"/>
      <c r="G5" s="320"/>
      <c r="H5" s="390"/>
      <c r="I5" s="390"/>
      <c r="J5" s="390"/>
      <c r="K5" s="390"/>
      <c r="L5" s="398"/>
      <c r="M5" s="155"/>
    </row>
    <row r="6" spans="1:31" ht="9" customHeight="1" x14ac:dyDescent="0.2">
      <c r="B6" s="322"/>
      <c r="C6" s="323"/>
      <c r="D6" s="323"/>
      <c r="E6" s="323"/>
      <c r="F6" s="323"/>
      <c r="G6" s="323"/>
      <c r="H6" s="368"/>
      <c r="I6" s="368"/>
      <c r="J6" s="368"/>
      <c r="K6" s="368"/>
      <c r="L6" s="369"/>
      <c r="N6" s="56"/>
      <c r="O6" s="56"/>
      <c r="P6" s="56"/>
      <c r="Q6" s="56"/>
      <c r="R6" s="107"/>
      <c r="X6" s="119"/>
    </row>
    <row r="7" spans="1:31" ht="12.75" customHeight="1" x14ac:dyDescent="0.2">
      <c r="B7" s="14"/>
      <c r="C7" s="263" t="s">
        <v>8</v>
      </c>
      <c r="D7" s="264"/>
      <c r="E7" s="264"/>
      <c r="F7" s="264"/>
      <c r="G7" s="418"/>
      <c r="H7" s="263" t="s">
        <v>9</v>
      </c>
      <c r="I7" s="264"/>
      <c r="J7" s="264"/>
      <c r="K7" s="264"/>
      <c r="L7" s="265"/>
      <c r="M7" s="117"/>
      <c r="R7" s="154"/>
      <c r="X7" s="119"/>
      <c r="AA7" s="106" t="s">
        <v>4</v>
      </c>
      <c r="AB7" s="106">
        <v>8.4000000000000005E-2</v>
      </c>
      <c r="AC7" s="106"/>
      <c r="AD7" s="106" t="s">
        <v>5</v>
      </c>
      <c r="AE7" s="106">
        <v>24</v>
      </c>
    </row>
    <row r="8" spans="1:31" ht="12.75" customHeight="1" x14ac:dyDescent="0.2">
      <c r="B8" s="105" t="s">
        <v>119</v>
      </c>
      <c r="C8" s="15" t="s">
        <v>13</v>
      </c>
      <c r="D8" s="185"/>
      <c r="E8" s="186" t="s">
        <v>14</v>
      </c>
      <c r="F8" s="187"/>
      <c r="G8" s="15" t="s">
        <v>15</v>
      </c>
      <c r="H8" s="15" t="s">
        <v>13</v>
      </c>
      <c r="I8" s="15"/>
      <c r="J8" s="15" t="s">
        <v>14</v>
      </c>
      <c r="K8" s="15"/>
      <c r="L8" s="16" t="s">
        <v>15</v>
      </c>
      <c r="M8" s="136"/>
      <c r="T8" s="142"/>
      <c r="X8" s="119"/>
      <c r="AA8" s="106" t="s">
        <v>6</v>
      </c>
      <c r="AB8" s="106">
        <v>0.16700000000000001</v>
      </c>
      <c r="AC8" s="106"/>
      <c r="AD8" s="106" t="s">
        <v>7</v>
      </c>
      <c r="AE8" s="106">
        <v>48</v>
      </c>
    </row>
    <row r="9" spans="1:31" x14ac:dyDescent="0.2">
      <c r="B9" s="153" t="s">
        <v>161</v>
      </c>
      <c r="C9" s="59">
        <v>1</v>
      </c>
      <c r="D9" s="59" t="s">
        <v>19</v>
      </c>
      <c r="E9" s="80">
        <v>0.10299999999999999</v>
      </c>
      <c r="F9" s="26" t="s">
        <v>20</v>
      </c>
      <c r="G9" s="80">
        <f t="shared" ref="G9:G14" si="0">IF(C9&gt;0,PRODUCT(C9,E9),"")</f>
        <v>0.10299999999999999</v>
      </c>
      <c r="H9" s="59">
        <v>1</v>
      </c>
      <c r="I9" s="59" t="s">
        <v>19</v>
      </c>
      <c r="J9" s="80">
        <v>0.253</v>
      </c>
      <c r="K9" s="144" t="s">
        <v>20</v>
      </c>
      <c r="L9" s="80">
        <f t="shared" ref="L9:L14" si="1">IF(H9&gt;0,PRODUCT(H9,J9),"")</f>
        <v>0.253</v>
      </c>
      <c r="M9" s="119"/>
      <c r="X9" s="119"/>
      <c r="AA9" s="106" t="s">
        <v>10</v>
      </c>
      <c r="AB9" s="106">
        <v>0.25</v>
      </c>
      <c r="AC9" s="106"/>
      <c r="AD9" s="106" t="s">
        <v>11</v>
      </c>
      <c r="AE9" s="106">
        <v>60</v>
      </c>
    </row>
    <row r="10" spans="1:31" x14ac:dyDescent="0.2">
      <c r="B10" s="145" t="s">
        <v>162</v>
      </c>
      <c r="C10" s="59">
        <v>1</v>
      </c>
      <c r="D10" s="59" t="s">
        <v>19</v>
      </c>
      <c r="E10" s="80">
        <v>1.7000000000000001E-2</v>
      </c>
      <c r="F10" s="26" t="s">
        <v>20</v>
      </c>
      <c r="G10" s="80">
        <f t="shared" si="0"/>
        <v>1.7000000000000001E-2</v>
      </c>
      <c r="H10" s="120">
        <f>C10</f>
        <v>1</v>
      </c>
      <c r="I10" s="59" t="s">
        <v>19</v>
      </c>
      <c r="J10" s="80">
        <v>2.9000000000000001E-2</v>
      </c>
      <c r="K10" s="144" t="s">
        <v>20</v>
      </c>
      <c r="L10" s="80">
        <f t="shared" si="1"/>
        <v>2.9000000000000001E-2</v>
      </c>
      <c r="M10" s="119"/>
      <c r="X10" s="119"/>
      <c r="AA10" s="106" t="s">
        <v>16</v>
      </c>
      <c r="AB10" s="106">
        <v>0.33400000000000002</v>
      </c>
      <c r="AC10" s="106"/>
      <c r="AD10" s="106" t="s">
        <v>17</v>
      </c>
      <c r="AE10" s="106">
        <v>72</v>
      </c>
    </row>
    <row r="11" spans="1:31" x14ac:dyDescent="0.2">
      <c r="B11" s="145" t="s">
        <v>163</v>
      </c>
      <c r="C11" s="92">
        <v>0</v>
      </c>
      <c r="D11" s="59" t="s">
        <v>19</v>
      </c>
      <c r="E11" s="80">
        <v>1.9E-2</v>
      </c>
      <c r="F11" s="26" t="s">
        <v>20</v>
      </c>
      <c r="G11" s="80" t="str">
        <f t="shared" si="0"/>
        <v/>
      </c>
      <c r="H11" s="120">
        <f>C11</f>
        <v>0</v>
      </c>
      <c r="I11" s="59" t="s">
        <v>19</v>
      </c>
      <c r="J11" s="80">
        <v>2.5999999999999999E-2</v>
      </c>
      <c r="K11" s="144" t="s">
        <v>20</v>
      </c>
      <c r="L11" s="80" t="str">
        <f t="shared" si="1"/>
        <v/>
      </c>
      <c r="M11" s="119"/>
      <c r="T11" s="142"/>
      <c r="X11" s="119"/>
      <c r="AA11" s="106" t="s">
        <v>21</v>
      </c>
      <c r="AB11" s="106">
        <v>0.41699999999999998</v>
      </c>
      <c r="AC11" s="106"/>
      <c r="AD11" s="106" t="s">
        <v>22</v>
      </c>
      <c r="AE11" s="106">
        <v>90</v>
      </c>
    </row>
    <row r="12" spans="1:31" x14ac:dyDescent="0.2">
      <c r="B12" s="145" t="s">
        <v>164</v>
      </c>
      <c r="C12" s="92">
        <v>0</v>
      </c>
      <c r="D12" s="59" t="s">
        <v>19</v>
      </c>
      <c r="E12" s="80">
        <v>5.0000000000000001E-3</v>
      </c>
      <c r="F12" s="26" t="s">
        <v>20</v>
      </c>
      <c r="G12" s="80" t="str">
        <f t="shared" si="0"/>
        <v/>
      </c>
      <c r="H12" s="120">
        <f>C12</f>
        <v>0</v>
      </c>
      <c r="I12" s="59" t="s">
        <v>19</v>
      </c>
      <c r="J12" s="95">
        <v>1.0999999999999999E-2</v>
      </c>
      <c r="K12" s="144" t="s">
        <v>20</v>
      </c>
      <c r="L12" s="80" t="str">
        <f t="shared" si="1"/>
        <v/>
      </c>
      <c r="M12" s="119"/>
      <c r="T12" s="142"/>
      <c r="X12" s="119"/>
      <c r="AA12" s="106" t="s">
        <v>24</v>
      </c>
      <c r="AB12" s="106">
        <v>0.5</v>
      </c>
      <c r="AC12" s="106"/>
      <c r="AD12" s="106"/>
      <c r="AE12" s="106"/>
    </row>
    <row r="13" spans="1:31" x14ac:dyDescent="0.2">
      <c r="B13" s="140" t="s">
        <v>165</v>
      </c>
      <c r="C13" s="82">
        <v>0</v>
      </c>
      <c r="D13" s="23" t="s">
        <v>19</v>
      </c>
      <c r="E13" s="138">
        <v>9.2999999999999999E-2</v>
      </c>
      <c r="F13" s="23" t="s">
        <v>20</v>
      </c>
      <c r="G13" s="24" t="str">
        <f t="shared" si="0"/>
        <v/>
      </c>
      <c r="H13" s="25">
        <f>C13</f>
        <v>0</v>
      </c>
      <c r="I13" s="23" t="s">
        <v>19</v>
      </c>
      <c r="J13" s="138">
        <v>0.13600000000000001</v>
      </c>
      <c r="K13" s="23" t="s">
        <v>20</v>
      </c>
      <c r="L13" s="80" t="str">
        <f t="shared" si="1"/>
        <v/>
      </c>
      <c r="M13" s="119"/>
      <c r="T13" s="142"/>
      <c r="X13" s="119"/>
      <c r="AA13" s="106" t="s">
        <v>121</v>
      </c>
      <c r="AB13" s="106">
        <v>0.75</v>
      </c>
      <c r="AC13" s="106"/>
      <c r="AD13" s="106"/>
      <c r="AE13" s="106"/>
    </row>
    <row r="14" spans="1:31" x14ac:dyDescent="0.2">
      <c r="B14" s="140" t="s">
        <v>166</v>
      </c>
      <c r="C14" s="82">
        <v>0</v>
      </c>
      <c r="D14" s="23" t="s">
        <v>19</v>
      </c>
      <c r="E14" s="138">
        <v>9.8000000000000004E-2</v>
      </c>
      <c r="F14" s="23" t="s">
        <v>20</v>
      </c>
      <c r="G14" s="24" t="str">
        <f t="shared" si="0"/>
        <v/>
      </c>
      <c r="H14" s="25">
        <f>C14</f>
        <v>0</v>
      </c>
      <c r="I14" s="23" t="s">
        <v>19</v>
      </c>
      <c r="J14" s="138">
        <v>0.155</v>
      </c>
      <c r="K14" s="23" t="s">
        <v>20</v>
      </c>
      <c r="L14" s="80" t="str">
        <f t="shared" si="1"/>
        <v/>
      </c>
      <c r="M14" s="119"/>
      <c r="T14" s="142"/>
      <c r="X14" s="119"/>
      <c r="AA14" s="106" t="s">
        <v>26</v>
      </c>
      <c r="AB14" s="106">
        <v>1</v>
      </c>
      <c r="AC14" s="106"/>
      <c r="AD14" s="106"/>
      <c r="AE14" s="106"/>
    </row>
    <row r="15" spans="1:31" x14ac:dyDescent="0.2">
      <c r="B15" s="297" t="s">
        <v>31</v>
      </c>
      <c r="C15" s="298"/>
      <c r="D15" s="298"/>
      <c r="E15" s="298"/>
      <c r="F15" s="298"/>
      <c r="G15" s="298"/>
      <c r="H15" s="298"/>
      <c r="I15" s="298"/>
      <c r="J15" s="298"/>
      <c r="K15" s="298"/>
      <c r="L15" s="299"/>
      <c r="M15" s="119"/>
      <c r="T15" s="142"/>
      <c r="X15" s="119"/>
    </row>
    <row r="16" spans="1:31" x14ac:dyDescent="0.2">
      <c r="B16" s="152" t="s">
        <v>167</v>
      </c>
      <c r="C16" s="78">
        <v>0</v>
      </c>
      <c r="D16" s="18" t="s">
        <v>19</v>
      </c>
      <c r="E16" s="19">
        <v>1.4999999999999999E-2</v>
      </c>
      <c r="F16" s="18" t="s">
        <v>20</v>
      </c>
      <c r="G16" s="20" t="str">
        <f t="shared" ref="G16:G21" si="2">IF(C16&gt;0,PRODUCT(C16,E16),"")</f>
        <v/>
      </c>
      <c r="H16" s="21">
        <f t="shared" ref="H16:H21" si="3">C16</f>
        <v>0</v>
      </c>
      <c r="I16" s="18" t="s">
        <v>19</v>
      </c>
      <c r="J16" s="19">
        <v>0.04</v>
      </c>
      <c r="K16" s="18" t="s">
        <v>20</v>
      </c>
      <c r="L16" s="20" t="str">
        <f t="shared" ref="L16:L21" si="4">IF(H16&gt;0,PRODUCT(H16,J16),"")</f>
        <v/>
      </c>
      <c r="M16" s="119"/>
      <c r="T16" s="142"/>
      <c r="X16" s="119"/>
    </row>
    <row r="17" spans="2:24" x14ac:dyDescent="0.2">
      <c r="B17" s="152" t="s">
        <v>168</v>
      </c>
      <c r="C17" s="78">
        <v>0</v>
      </c>
      <c r="D17" s="18" t="s">
        <v>19</v>
      </c>
      <c r="E17" s="19">
        <v>2.8000000000000001E-2</v>
      </c>
      <c r="F17" s="18" t="s">
        <v>20</v>
      </c>
      <c r="G17" s="20" t="str">
        <f t="shared" si="2"/>
        <v/>
      </c>
      <c r="H17" s="21">
        <f t="shared" si="3"/>
        <v>0</v>
      </c>
      <c r="I17" s="18" t="s">
        <v>19</v>
      </c>
      <c r="J17" s="19">
        <v>6.8000000000000005E-2</v>
      </c>
      <c r="K17" s="18" t="s">
        <v>20</v>
      </c>
      <c r="L17" s="20" t="str">
        <f t="shared" si="4"/>
        <v/>
      </c>
      <c r="M17" s="119"/>
      <c r="T17" s="142"/>
      <c r="X17" s="119"/>
    </row>
    <row r="18" spans="2:24" x14ac:dyDescent="0.2">
      <c r="B18" s="152" t="s">
        <v>169</v>
      </c>
      <c r="C18" s="78">
        <v>0</v>
      </c>
      <c r="D18" s="18" t="s">
        <v>19</v>
      </c>
      <c r="E18" s="19">
        <v>2.8000000000000001E-2</v>
      </c>
      <c r="F18" s="18" t="s">
        <v>20</v>
      </c>
      <c r="G18" s="20" t="str">
        <f t="shared" si="2"/>
        <v/>
      </c>
      <c r="H18" s="21">
        <f t="shared" si="3"/>
        <v>0</v>
      </c>
      <c r="I18" s="18" t="s">
        <v>19</v>
      </c>
      <c r="J18" s="19">
        <v>6.8000000000000005E-2</v>
      </c>
      <c r="K18" s="18" t="s">
        <v>20</v>
      </c>
      <c r="L18" s="20" t="str">
        <f t="shared" si="4"/>
        <v/>
      </c>
      <c r="M18" s="119"/>
      <c r="T18" s="142"/>
      <c r="X18" s="119"/>
    </row>
    <row r="19" spans="2:24" x14ac:dyDescent="0.2">
      <c r="B19" s="152" t="s">
        <v>170</v>
      </c>
      <c r="C19" s="78">
        <v>0</v>
      </c>
      <c r="D19" s="18" t="s">
        <v>19</v>
      </c>
      <c r="E19" s="19">
        <v>1.4999999999999999E-2</v>
      </c>
      <c r="F19" s="18" t="s">
        <v>20</v>
      </c>
      <c r="G19" s="20" t="str">
        <f t="shared" si="2"/>
        <v/>
      </c>
      <c r="H19" s="21">
        <f t="shared" si="3"/>
        <v>0</v>
      </c>
      <c r="I19" s="18" t="s">
        <v>19</v>
      </c>
      <c r="J19" s="19">
        <v>7.4999999999999997E-2</v>
      </c>
      <c r="K19" s="18" t="s">
        <v>20</v>
      </c>
      <c r="L19" s="20" t="str">
        <f t="shared" si="4"/>
        <v/>
      </c>
      <c r="M19" s="119"/>
      <c r="T19" s="142"/>
      <c r="X19" s="119"/>
    </row>
    <row r="20" spans="2:24" x14ac:dyDescent="0.2">
      <c r="B20" s="152" t="s">
        <v>171</v>
      </c>
      <c r="C20" s="78">
        <v>0</v>
      </c>
      <c r="D20" s="18" t="s">
        <v>19</v>
      </c>
      <c r="E20" s="19">
        <v>3.5000000000000003E-2</v>
      </c>
      <c r="F20" s="18" t="s">
        <v>20</v>
      </c>
      <c r="G20" s="20" t="str">
        <f t="shared" si="2"/>
        <v/>
      </c>
      <c r="H20" s="21">
        <f t="shared" si="3"/>
        <v>0</v>
      </c>
      <c r="I20" s="18" t="s">
        <v>19</v>
      </c>
      <c r="J20" s="19">
        <v>0.2</v>
      </c>
      <c r="K20" s="18" t="s">
        <v>20</v>
      </c>
      <c r="L20" s="20" t="str">
        <f t="shared" si="4"/>
        <v/>
      </c>
      <c r="M20" s="119"/>
      <c r="T20" s="142"/>
      <c r="X20" s="119"/>
    </row>
    <row r="21" spans="2:24" x14ac:dyDescent="0.2">
      <c r="B21" s="152" t="s">
        <v>172</v>
      </c>
      <c r="C21" s="78">
        <v>0</v>
      </c>
      <c r="D21" s="18" t="s">
        <v>19</v>
      </c>
      <c r="E21" s="19">
        <v>4.4999999999999998E-2</v>
      </c>
      <c r="F21" s="18" t="s">
        <v>20</v>
      </c>
      <c r="G21" s="20" t="str">
        <f t="shared" si="2"/>
        <v/>
      </c>
      <c r="H21" s="21">
        <f t="shared" si="3"/>
        <v>0</v>
      </c>
      <c r="I21" s="18" t="s">
        <v>19</v>
      </c>
      <c r="J21" s="19">
        <v>4.4999999999999998E-2</v>
      </c>
      <c r="K21" s="18" t="s">
        <v>20</v>
      </c>
      <c r="L21" s="20" t="str">
        <f t="shared" si="4"/>
        <v/>
      </c>
      <c r="M21" s="119"/>
      <c r="T21" s="142"/>
      <c r="X21" s="119"/>
    </row>
    <row r="22" spans="2:24" x14ac:dyDescent="0.2">
      <c r="B22" s="351" t="s">
        <v>146</v>
      </c>
      <c r="C22" s="352"/>
      <c r="D22" s="352"/>
      <c r="E22" s="352"/>
      <c r="F22" s="352"/>
      <c r="G22" s="352"/>
      <c r="H22" s="352"/>
      <c r="I22" s="352"/>
      <c r="J22" s="352"/>
      <c r="K22" s="352"/>
      <c r="L22" s="353"/>
      <c r="M22" s="119"/>
      <c r="T22" s="142"/>
      <c r="X22" s="119"/>
    </row>
    <row r="23" spans="2:24" x14ac:dyDescent="0.2">
      <c r="B23" s="151" t="s">
        <v>147</v>
      </c>
      <c r="C23" s="150">
        <v>0</v>
      </c>
      <c r="D23" s="148" t="s">
        <v>19</v>
      </c>
      <c r="E23" s="81">
        <v>0.03</v>
      </c>
      <c r="F23" s="148" t="s">
        <v>20</v>
      </c>
      <c r="G23" s="81" t="str">
        <f t="shared" ref="G23:G33" si="5">IF(C23&gt;0,PRODUCT(C23,E23),"")</f>
        <v/>
      </c>
      <c r="H23" s="149">
        <f t="shared" ref="H23:H33" si="6">C23</f>
        <v>0</v>
      </c>
      <c r="I23" s="148" t="s">
        <v>19</v>
      </c>
      <c r="J23" s="81">
        <v>0.158</v>
      </c>
      <c r="K23" s="148" t="s">
        <v>20</v>
      </c>
      <c r="L23" s="147" t="str">
        <f t="shared" ref="L23:L33" si="7">IF(H23&gt;0,PRODUCT(H23,J23),"")</f>
        <v/>
      </c>
      <c r="M23" s="119"/>
      <c r="T23" s="142"/>
      <c r="X23" s="119"/>
    </row>
    <row r="24" spans="2:24" x14ac:dyDescent="0.2">
      <c r="B24" s="17" t="s">
        <v>148</v>
      </c>
      <c r="C24" s="78">
        <v>0</v>
      </c>
      <c r="D24" s="18" t="s">
        <v>19</v>
      </c>
      <c r="E24" s="19">
        <v>0.04</v>
      </c>
      <c r="F24" s="18" t="s">
        <v>20</v>
      </c>
      <c r="G24" s="19" t="str">
        <f t="shared" si="5"/>
        <v/>
      </c>
      <c r="H24" s="21">
        <f t="shared" si="6"/>
        <v>0</v>
      </c>
      <c r="I24" s="18" t="s">
        <v>19</v>
      </c>
      <c r="J24" s="81">
        <v>5.6000000000000001E-2</v>
      </c>
      <c r="K24" s="18" t="s">
        <v>20</v>
      </c>
      <c r="L24" s="27" t="str">
        <f t="shared" si="7"/>
        <v/>
      </c>
      <c r="M24" s="119"/>
      <c r="X24" s="119"/>
    </row>
    <row r="25" spans="2:24" x14ac:dyDescent="0.2">
      <c r="B25" s="17" t="s">
        <v>149</v>
      </c>
      <c r="C25" s="78">
        <v>0</v>
      </c>
      <c r="D25" s="18" t="s">
        <v>19</v>
      </c>
      <c r="E25" s="19">
        <v>0.04</v>
      </c>
      <c r="F25" s="18" t="s">
        <v>20</v>
      </c>
      <c r="G25" s="19" t="str">
        <f t="shared" si="5"/>
        <v/>
      </c>
      <c r="H25" s="21">
        <f t="shared" si="6"/>
        <v>0</v>
      </c>
      <c r="I25" s="18" t="s">
        <v>19</v>
      </c>
      <c r="J25" s="19">
        <v>5.6000000000000001E-2</v>
      </c>
      <c r="K25" s="18" t="s">
        <v>20</v>
      </c>
      <c r="L25" s="27" t="str">
        <f t="shared" si="7"/>
        <v/>
      </c>
      <c r="M25" s="119"/>
      <c r="T25" s="142"/>
      <c r="X25" s="119"/>
    </row>
    <row r="26" spans="2:24" x14ac:dyDescent="0.2">
      <c r="B26" s="17" t="s">
        <v>150</v>
      </c>
      <c r="C26" s="78">
        <v>0</v>
      </c>
      <c r="D26" s="18" t="s">
        <v>19</v>
      </c>
      <c r="E26" s="19">
        <v>2E-3</v>
      </c>
      <c r="F26" s="18" t="s">
        <v>20</v>
      </c>
      <c r="G26" s="19" t="str">
        <f t="shared" si="5"/>
        <v/>
      </c>
      <c r="H26" s="21">
        <f t="shared" si="6"/>
        <v>0</v>
      </c>
      <c r="I26" s="18" t="s">
        <v>19</v>
      </c>
      <c r="J26" s="19">
        <v>1.7999999999999999E-2</v>
      </c>
      <c r="K26" s="18" t="s">
        <v>20</v>
      </c>
      <c r="L26" s="27" t="str">
        <f t="shared" si="7"/>
        <v/>
      </c>
      <c r="M26" s="119"/>
      <c r="X26" s="119"/>
    </row>
    <row r="27" spans="2:24" x14ac:dyDescent="0.2">
      <c r="B27" s="17" t="s">
        <v>151</v>
      </c>
      <c r="C27" s="78">
        <v>0</v>
      </c>
      <c r="D27" s="18" t="s">
        <v>19</v>
      </c>
      <c r="E27" s="19">
        <v>2E-3</v>
      </c>
      <c r="F27" s="18" t="s">
        <v>20</v>
      </c>
      <c r="G27" s="19" t="str">
        <f t="shared" si="5"/>
        <v/>
      </c>
      <c r="H27" s="21">
        <f t="shared" si="6"/>
        <v>0</v>
      </c>
      <c r="I27" s="18" t="s">
        <v>19</v>
      </c>
      <c r="J27" s="19">
        <v>1.7999999999999999E-2</v>
      </c>
      <c r="K27" s="18" t="s">
        <v>20</v>
      </c>
      <c r="L27" s="27" t="str">
        <f t="shared" si="7"/>
        <v/>
      </c>
      <c r="M27" s="119"/>
      <c r="T27" s="142"/>
      <c r="X27" s="119"/>
    </row>
    <row r="28" spans="2:24" x14ac:dyDescent="0.2">
      <c r="B28" s="17" t="s">
        <v>152</v>
      </c>
      <c r="C28" s="78">
        <v>0</v>
      </c>
      <c r="D28" s="18" t="s">
        <v>19</v>
      </c>
      <c r="E28" s="19">
        <v>0.04</v>
      </c>
      <c r="F28" s="18" t="s">
        <v>20</v>
      </c>
      <c r="G28" s="19" t="str">
        <f t="shared" si="5"/>
        <v/>
      </c>
      <c r="H28" s="21">
        <f t="shared" si="6"/>
        <v>0</v>
      </c>
      <c r="I28" s="18" t="s">
        <v>19</v>
      </c>
      <c r="J28" s="19">
        <v>5.6000000000000001E-2</v>
      </c>
      <c r="K28" s="18" t="s">
        <v>20</v>
      </c>
      <c r="L28" s="27" t="str">
        <f t="shared" si="7"/>
        <v/>
      </c>
      <c r="M28" s="119"/>
      <c r="T28" s="146"/>
      <c r="X28" s="119"/>
    </row>
    <row r="29" spans="2:24" ht="12.75" customHeight="1" x14ac:dyDescent="0.2">
      <c r="B29" s="17" t="s">
        <v>153</v>
      </c>
      <c r="C29" s="78">
        <v>0</v>
      </c>
      <c r="D29" s="18" t="s">
        <v>19</v>
      </c>
      <c r="E29" s="19">
        <v>0.04</v>
      </c>
      <c r="F29" s="18" t="s">
        <v>20</v>
      </c>
      <c r="G29" s="19" t="str">
        <f t="shared" si="5"/>
        <v/>
      </c>
      <c r="H29" s="21">
        <f t="shared" si="6"/>
        <v>0</v>
      </c>
      <c r="I29" s="18" t="s">
        <v>19</v>
      </c>
      <c r="J29" s="19">
        <v>5.6000000000000001E-2</v>
      </c>
      <c r="K29" s="18" t="s">
        <v>20</v>
      </c>
      <c r="L29" s="27" t="str">
        <f t="shared" si="7"/>
        <v/>
      </c>
      <c r="M29" s="119"/>
      <c r="T29" s="142"/>
      <c r="X29" s="142"/>
    </row>
    <row r="30" spans="2:24" x14ac:dyDescent="0.2">
      <c r="B30" s="17" t="s">
        <v>154</v>
      </c>
      <c r="C30" s="78">
        <v>0</v>
      </c>
      <c r="D30" s="18" t="s">
        <v>19</v>
      </c>
      <c r="E30" s="19">
        <v>2.5000000000000001E-2</v>
      </c>
      <c r="F30" s="18" t="s">
        <v>20</v>
      </c>
      <c r="G30" s="19" t="str">
        <f t="shared" si="5"/>
        <v/>
      </c>
      <c r="H30" s="21">
        <f t="shared" si="6"/>
        <v>0</v>
      </c>
      <c r="I30" s="18" t="s">
        <v>19</v>
      </c>
      <c r="J30" s="19">
        <v>6.5000000000000002E-2</v>
      </c>
      <c r="K30" s="18" t="s">
        <v>20</v>
      </c>
      <c r="L30" s="27" t="str">
        <f t="shared" si="7"/>
        <v/>
      </c>
      <c r="M30" s="119"/>
      <c r="T30" s="142"/>
      <c r="X30" s="142"/>
    </row>
    <row r="31" spans="2:24" x14ac:dyDescent="0.2">
      <c r="B31" s="17" t="s">
        <v>155</v>
      </c>
      <c r="C31" s="78">
        <v>0</v>
      </c>
      <c r="D31" s="18" t="s">
        <v>19</v>
      </c>
      <c r="E31" s="19">
        <v>0.04</v>
      </c>
      <c r="F31" s="18" t="s">
        <v>20</v>
      </c>
      <c r="G31" s="19" t="str">
        <f t="shared" si="5"/>
        <v/>
      </c>
      <c r="H31" s="21">
        <f t="shared" si="6"/>
        <v>0</v>
      </c>
      <c r="I31" s="18" t="s">
        <v>19</v>
      </c>
      <c r="J31" s="19">
        <v>5.6000000000000001E-2</v>
      </c>
      <c r="K31" s="18" t="s">
        <v>20</v>
      </c>
      <c r="L31" s="27" t="str">
        <f t="shared" si="7"/>
        <v/>
      </c>
      <c r="M31" s="119"/>
      <c r="T31" s="142"/>
      <c r="X31" s="142"/>
    </row>
    <row r="32" spans="2:24" x14ac:dyDescent="0.2">
      <c r="B32" s="17" t="s">
        <v>156</v>
      </c>
      <c r="C32" s="78">
        <v>0</v>
      </c>
      <c r="D32" s="18" t="s">
        <v>19</v>
      </c>
      <c r="E32" s="19">
        <v>2E-3</v>
      </c>
      <c r="F32" s="18" t="s">
        <v>20</v>
      </c>
      <c r="G32" s="19" t="str">
        <f t="shared" si="5"/>
        <v/>
      </c>
      <c r="H32" s="21">
        <f t="shared" si="6"/>
        <v>0</v>
      </c>
      <c r="I32" s="18" t="s">
        <v>19</v>
      </c>
      <c r="J32" s="19">
        <v>1.7999999999999999E-2</v>
      </c>
      <c r="K32" s="18" t="s">
        <v>20</v>
      </c>
      <c r="L32" s="27" t="str">
        <f t="shared" si="7"/>
        <v/>
      </c>
      <c r="M32" s="119"/>
      <c r="T32" s="142"/>
      <c r="X32" s="142"/>
    </row>
    <row r="33" spans="2:24" x14ac:dyDescent="0.2">
      <c r="B33" s="17" t="s">
        <v>157</v>
      </c>
      <c r="C33" s="78">
        <v>0</v>
      </c>
      <c r="D33" s="18" t="s">
        <v>19</v>
      </c>
      <c r="E33" s="19">
        <v>2.5000000000000001E-2</v>
      </c>
      <c r="F33" s="18" t="s">
        <v>20</v>
      </c>
      <c r="G33" s="19" t="str">
        <f t="shared" si="5"/>
        <v/>
      </c>
      <c r="H33" s="21">
        <f t="shared" si="6"/>
        <v>0</v>
      </c>
      <c r="I33" s="18" t="s">
        <v>19</v>
      </c>
      <c r="J33" s="19">
        <v>6.4000000000000001E-2</v>
      </c>
      <c r="K33" s="18" t="s">
        <v>20</v>
      </c>
      <c r="L33" s="27" t="str">
        <f t="shared" si="7"/>
        <v/>
      </c>
      <c r="M33" s="119"/>
      <c r="T33" s="142"/>
      <c r="X33" s="142"/>
    </row>
    <row r="34" spans="2:24" x14ac:dyDescent="0.2">
      <c r="B34" s="297" t="s">
        <v>78</v>
      </c>
      <c r="C34" s="298"/>
      <c r="D34" s="298"/>
      <c r="E34" s="298"/>
      <c r="F34" s="298"/>
      <c r="G34" s="298"/>
      <c r="H34" s="298"/>
      <c r="I34" s="298"/>
      <c r="J34" s="298"/>
      <c r="K34" s="298"/>
      <c r="L34" s="299"/>
      <c r="M34" s="119"/>
      <c r="T34" s="142"/>
      <c r="X34" s="142"/>
    </row>
    <row r="35" spans="2:24" x14ac:dyDescent="0.2">
      <c r="B35" s="145" t="s">
        <v>173</v>
      </c>
      <c r="C35" s="92">
        <v>0</v>
      </c>
      <c r="D35" s="59" t="s">
        <v>19</v>
      </c>
      <c r="E35" s="95">
        <v>0</v>
      </c>
      <c r="F35" s="26" t="s">
        <v>20</v>
      </c>
      <c r="G35" s="26" t="str">
        <f>IF(C35&gt;0,PRODUCT(C35,E35),"")</f>
        <v/>
      </c>
      <c r="H35" s="120">
        <f>C35</f>
        <v>0</v>
      </c>
      <c r="I35" s="59" t="s">
        <v>19</v>
      </c>
      <c r="J35" s="121">
        <v>0</v>
      </c>
      <c r="K35" s="144" t="s">
        <v>20</v>
      </c>
      <c r="L35" s="26" t="str">
        <f>IF(H35&gt;0,PRODUCT(H35,J35),"")</f>
        <v/>
      </c>
      <c r="M35" s="119"/>
      <c r="T35" s="142"/>
      <c r="X35" s="142"/>
    </row>
    <row r="36" spans="2:24" x14ac:dyDescent="0.2">
      <c r="B36" s="249" t="s">
        <v>174</v>
      </c>
      <c r="C36" s="385"/>
      <c r="D36" s="385"/>
      <c r="E36" s="385"/>
      <c r="F36" s="385"/>
      <c r="G36" s="385"/>
      <c r="H36" s="385"/>
      <c r="I36" s="385"/>
      <c r="J36" s="385"/>
      <c r="K36" s="385"/>
      <c r="L36" s="386"/>
      <c r="M36" s="119"/>
      <c r="S36" s="143"/>
      <c r="T36" s="142"/>
      <c r="X36" s="142"/>
    </row>
    <row r="37" spans="2:24" x14ac:dyDescent="0.2">
      <c r="B37" s="33" t="s">
        <v>41</v>
      </c>
      <c r="C37" s="82">
        <v>0</v>
      </c>
      <c r="D37" s="23" t="s">
        <v>19</v>
      </c>
      <c r="E37" s="80">
        <v>2E-3</v>
      </c>
      <c r="F37" s="23" t="s">
        <v>20</v>
      </c>
      <c r="G37" s="24" t="str">
        <f>IF(C37&gt;0,PRODUCT(C37,E37),"")</f>
        <v/>
      </c>
      <c r="H37" s="39"/>
      <c r="I37" s="40"/>
      <c r="J37" s="40"/>
      <c r="K37" s="40"/>
      <c r="L37" s="41"/>
      <c r="M37" s="119"/>
      <c r="S37" s="143"/>
      <c r="T37" s="142"/>
      <c r="X37" s="142"/>
    </row>
    <row r="38" spans="2:24" x14ac:dyDescent="0.2">
      <c r="B38" s="33" t="s">
        <v>42</v>
      </c>
      <c r="C38" s="82">
        <v>0</v>
      </c>
      <c r="D38" s="23" t="s">
        <v>19</v>
      </c>
      <c r="E38" s="80">
        <v>2E-3</v>
      </c>
      <c r="F38" s="23" t="s">
        <v>20</v>
      </c>
      <c r="G38" s="24" t="str">
        <f>IF(C38&gt;0,PRODUCT(C38,E38),"")</f>
        <v/>
      </c>
      <c r="H38" s="39"/>
      <c r="I38" s="40"/>
      <c r="J38" s="40"/>
      <c r="K38" s="40"/>
      <c r="L38" s="41"/>
      <c r="M38" s="119"/>
      <c r="S38" s="143"/>
      <c r="T38" s="142"/>
      <c r="X38" s="142"/>
    </row>
    <row r="39" spans="2:24" x14ac:dyDescent="0.2">
      <c r="B39" s="33" t="s">
        <v>43</v>
      </c>
      <c r="C39" s="82">
        <v>0</v>
      </c>
      <c r="D39" s="23" t="s">
        <v>19</v>
      </c>
      <c r="E39" s="24">
        <v>2.9999999999999997E-4</v>
      </c>
      <c r="F39" s="23" t="s">
        <v>20</v>
      </c>
      <c r="G39" s="24" t="str">
        <f>IF(C39&gt;0,PRODUCT(C39,E39),"")</f>
        <v/>
      </c>
      <c r="H39" s="39"/>
      <c r="I39" s="40"/>
      <c r="J39" s="40"/>
      <c r="K39" s="40"/>
      <c r="L39" s="41"/>
      <c r="M39" s="119"/>
      <c r="S39" s="143"/>
      <c r="T39" s="142"/>
      <c r="X39" s="142"/>
    </row>
    <row r="40" spans="2:24" x14ac:dyDescent="0.2">
      <c r="B40" s="33" t="s">
        <v>45</v>
      </c>
      <c r="C40" s="82">
        <v>0</v>
      </c>
      <c r="D40" s="23" t="s">
        <v>19</v>
      </c>
      <c r="E40" s="24">
        <v>2.9999999999999997E-4</v>
      </c>
      <c r="F40" s="23" t="s">
        <v>20</v>
      </c>
      <c r="G40" s="24" t="str">
        <f>IF(C40&gt;0,PRODUCT(C40,E40),"")</f>
        <v/>
      </c>
      <c r="H40" s="39"/>
      <c r="I40" s="40"/>
      <c r="J40" s="40"/>
      <c r="K40" s="40"/>
      <c r="L40" s="41"/>
      <c r="M40" s="119"/>
      <c r="S40" s="141"/>
      <c r="T40" s="142"/>
      <c r="X40" s="142"/>
    </row>
    <row r="41" spans="2:24" x14ac:dyDescent="0.2">
      <c r="B41" s="33" t="s">
        <v>47</v>
      </c>
      <c r="C41" s="82">
        <v>0</v>
      </c>
      <c r="D41" s="23" t="s">
        <v>19</v>
      </c>
      <c r="E41" s="24">
        <v>2.9999999999999997E-4</v>
      </c>
      <c r="F41" s="23" t="s">
        <v>20</v>
      </c>
      <c r="G41" s="24" t="str">
        <f>IF(C41&gt;0,PRODUCT(C41,E41),"")</f>
        <v/>
      </c>
      <c r="H41" s="39"/>
      <c r="I41" s="40"/>
      <c r="J41" s="40"/>
      <c r="K41" s="40"/>
      <c r="L41" s="41"/>
      <c r="M41" s="119"/>
      <c r="S41" s="141"/>
      <c r="T41" s="142"/>
      <c r="X41" s="142"/>
    </row>
    <row r="42" spans="2:24" x14ac:dyDescent="0.2">
      <c r="B42" s="33" t="s">
        <v>48</v>
      </c>
      <c r="C42" s="82">
        <v>0</v>
      </c>
      <c r="D42" s="23" t="s">
        <v>19</v>
      </c>
      <c r="E42" s="24">
        <v>2.9999999999999997E-4</v>
      </c>
      <c r="F42" s="23" t="s">
        <v>20</v>
      </c>
      <c r="G42" s="24"/>
      <c r="H42" s="39"/>
      <c r="I42" s="40"/>
      <c r="J42" s="40"/>
      <c r="K42" s="40"/>
      <c r="L42" s="41"/>
      <c r="M42" s="119"/>
      <c r="S42" s="141"/>
      <c r="T42" s="142"/>
      <c r="X42" s="142"/>
    </row>
    <row r="43" spans="2:24" x14ac:dyDescent="0.2">
      <c r="B43" s="33" t="s">
        <v>138</v>
      </c>
      <c r="C43" s="82">
        <v>0</v>
      </c>
      <c r="D43" s="23" t="s">
        <v>19</v>
      </c>
      <c r="E43" s="24">
        <v>2.9999999999999997E-4</v>
      </c>
      <c r="F43" s="23" t="s">
        <v>20</v>
      </c>
      <c r="G43" s="24" t="str">
        <f>IF(C43&gt;0,PRODUCT(C43,E43),"")</f>
        <v/>
      </c>
      <c r="H43" s="39"/>
      <c r="I43" s="40"/>
      <c r="J43" s="40"/>
      <c r="K43" s="40"/>
      <c r="L43" s="41"/>
      <c r="M43" s="119"/>
      <c r="R43" s="184"/>
      <c r="S43" s="141"/>
      <c r="T43" s="142"/>
      <c r="X43" s="142"/>
    </row>
    <row r="44" spans="2:24" x14ac:dyDescent="0.2">
      <c r="B44" s="33" t="s">
        <v>49</v>
      </c>
      <c r="C44" s="82">
        <v>0</v>
      </c>
      <c r="D44" s="23" t="s">
        <v>19</v>
      </c>
      <c r="E44" s="24">
        <v>2.9999999999999997E-4</v>
      </c>
      <c r="F44" s="23" t="s">
        <v>20</v>
      </c>
      <c r="G44" s="24" t="str">
        <f>IF(C44&gt;0,PRODUCT(C44,E44),"")</f>
        <v/>
      </c>
      <c r="H44" s="39"/>
      <c r="I44" s="40"/>
      <c r="J44" s="40"/>
      <c r="K44" s="40"/>
      <c r="L44" s="41"/>
      <c r="M44" s="119"/>
      <c r="R44" s="184"/>
      <c r="S44" s="141"/>
    </row>
    <row r="45" spans="2:24" x14ac:dyDescent="0.2">
      <c r="B45" s="33" t="s">
        <v>50</v>
      </c>
      <c r="C45" s="82">
        <v>0</v>
      </c>
      <c r="D45" s="23" t="s">
        <v>19</v>
      </c>
      <c r="E45" s="24">
        <v>2.9999999999999997E-4</v>
      </c>
      <c r="F45" s="23"/>
      <c r="G45" s="24"/>
      <c r="H45" s="39"/>
      <c r="I45" s="40"/>
      <c r="J45" s="40"/>
      <c r="K45" s="40"/>
      <c r="L45" s="41"/>
      <c r="M45" s="119"/>
      <c r="R45" s="184"/>
      <c r="S45" s="141"/>
    </row>
    <row r="46" spans="2:24" x14ac:dyDescent="0.2">
      <c r="B46" s="33" t="s">
        <v>54</v>
      </c>
      <c r="C46" s="82">
        <v>0</v>
      </c>
      <c r="D46" s="23" t="s">
        <v>19</v>
      </c>
      <c r="E46" s="24">
        <v>2.9999999999999997E-4</v>
      </c>
      <c r="F46" s="23" t="s">
        <v>20</v>
      </c>
      <c r="G46" s="24" t="str">
        <f>IF(C46&gt;0,PRODUCT(C46,E46),"")</f>
        <v/>
      </c>
      <c r="H46" s="39"/>
      <c r="I46" s="40"/>
      <c r="J46" s="40"/>
      <c r="K46" s="40"/>
      <c r="L46" s="41"/>
      <c r="M46" s="119"/>
      <c r="R46" s="184"/>
      <c r="S46" s="141"/>
      <c r="X46" s="136"/>
    </row>
    <row r="47" spans="2:24" x14ac:dyDescent="0.2">
      <c r="B47" s="33" t="s">
        <v>55</v>
      </c>
      <c r="C47" s="82">
        <v>0</v>
      </c>
      <c r="D47" s="23" t="s">
        <v>19</v>
      </c>
      <c r="E47" s="24">
        <v>2.9999999999999997E-4</v>
      </c>
      <c r="F47" s="23" t="s">
        <v>20</v>
      </c>
      <c r="G47" s="24" t="str">
        <f>IF(C47&gt;0,PRODUCT(C47,E47),"")</f>
        <v/>
      </c>
      <c r="H47" s="39"/>
      <c r="I47" s="40"/>
      <c r="J47" s="40"/>
      <c r="K47" s="40"/>
      <c r="L47" s="41"/>
      <c r="M47" s="119"/>
      <c r="R47" s="184"/>
      <c r="S47" s="141"/>
      <c r="X47" s="136"/>
    </row>
    <row r="48" spans="2:24" x14ac:dyDescent="0.2">
      <c r="B48" s="33" t="s">
        <v>51</v>
      </c>
      <c r="C48" s="82">
        <v>0</v>
      </c>
      <c r="D48" s="23" t="s">
        <v>19</v>
      </c>
      <c r="E48" s="24">
        <v>2.9999999999999997E-4</v>
      </c>
      <c r="F48" s="23" t="s">
        <v>20</v>
      </c>
      <c r="G48" s="24" t="str">
        <f>IF(C48&gt;0,PRODUCT(C48,E48),"")</f>
        <v/>
      </c>
      <c r="H48" s="39"/>
      <c r="I48" s="40"/>
      <c r="J48" s="40"/>
      <c r="K48" s="40"/>
      <c r="L48" s="41"/>
      <c r="M48" s="119"/>
      <c r="R48" s="184"/>
      <c r="S48" s="141"/>
    </row>
    <row r="49" spans="2:26" x14ac:dyDescent="0.2">
      <c r="B49" s="33" t="s">
        <v>52</v>
      </c>
      <c r="C49" s="82">
        <v>0</v>
      </c>
      <c r="D49" s="23" t="s">
        <v>19</v>
      </c>
      <c r="E49" s="24">
        <v>2.9999999999999997E-4</v>
      </c>
      <c r="F49" s="23" t="s">
        <v>20</v>
      </c>
      <c r="G49" s="24"/>
      <c r="H49" s="39"/>
      <c r="I49" s="40"/>
      <c r="J49" s="40"/>
      <c r="K49" s="40"/>
      <c r="L49" s="41"/>
      <c r="M49" s="119"/>
      <c r="R49" s="184"/>
      <c r="S49" s="141"/>
    </row>
    <row r="50" spans="2:26" x14ac:dyDescent="0.2">
      <c r="B50" s="33" t="s">
        <v>139</v>
      </c>
      <c r="C50" s="82">
        <v>0</v>
      </c>
      <c r="D50" s="23" t="s">
        <v>19</v>
      </c>
      <c r="E50" s="24">
        <v>2.9999999999999997E-4</v>
      </c>
      <c r="F50" s="23" t="s">
        <v>20</v>
      </c>
      <c r="G50" s="24" t="str">
        <f t="shared" ref="G50:G73" si="8">IF(C50&gt;0,PRODUCT(C50,E50),"")</f>
        <v/>
      </c>
      <c r="H50" s="39"/>
      <c r="I50" s="40"/>
      <c r="J50" s="40"/>
      <c r="K50" s="40"/>
      <c r="L50" s="41"/>
      <c r="M50" s="119"/>
      <c r="R50" s="184"/>
      <c r="S50" s="141"/>
      <c r="X50" s="136"/>
    </row>
    <row r="51" spans="2:26" x14ac:dyDescent="0.2">
      <c r="B51" s="33" t="s">
        <v>140</v>
      </c>
      <c r="C51" s="82">
        <v>0</v>
      </c>
      <c r="D51" s="23" t="s">
        <v>19</v>
      </c>
      <c r="E51" s="24">
        <v>2.9999999999999997E-4</v>
      </c>
      <c r="F51" s="23" t="s">
        <v>20</v>
      </c>
      <c r="G51" s="24" t="str">
        <f t="shared" si="8"/>
        <v/>
      </c>
      <c r="H51" s="39"/>
      <c r="I51" s="40"/>
      <c r="J51" s="40"/>
      <c r="K51" s="40"/>
      <c r="L51" s="41"/>
      <c r="M51" s="119"/>
      <c r="R51" s="184"/>
      <c r="S51" s="141"/>
    </row>
    <row r="52" spans="2:26" x14ac:dyDescent="0.2">
      <c r="B52" s="140" t="s">
        <v>141</v>
      </c>
      <c r="C52" s="92">
        <v>0</v>
      </c>
      <c r="D52" s="139" t="s">
        <v>19</v>
      </c>
      <c r="E52" s="138">
        <v>2.9999999999999997E-4</v>
      </c>
      <c r="F52" s="137" t="s">
        <v>20</v>
      </c>
      <c r="G52" s="24" t="str">
        <f t="shared" si="8"/>
        <v/>
      </c>
      <c r="H52" s="39"/>
      <c r="I52" s="40"/>
      <c r="J52" s="40"/>
      <c r="K52" s="40"/>
      <c r="L52" s="41"/>
      <c r="M52" s="119"/>
    </row>
    <row r="53" spans="2:26" x14ac:dyDescent="0.2">
      <c r="B53" s="140" t="s">
        <v>56</v>
      </c>
      <c r="C53" s="92">
        <v>0</v>
      </c>
      <c r="D53" s="139" t="s">
        <v>19</v>
      </c>
      <c r="E53" s="138">
        <v>2.9999999999999997E-4</v>
      </c>
      <c r="F53" s="137" t="s">
        <v>20</v>
      </c>
      <c r="G53" s="24" t="str">
        <f t="shared" si="8"/>
        <v/>
      </c>
      <c r="H53" s="39"/>
      <c r="I53" s="40"/>
      <c r="J53" s="40"/>
      <c r="K53" s="40"/>
      <c r="L53" s="41"/>
      <c r="M53" s="119"/>
      <c r="N53" s="56"/>
      <c r="O53" s="119"/>
      <c r="P53" s="56"/>
      <c r="Q53" s="119"/>
      <c r="R53" s="56"/>
    </row>
    <row r="54" spans="2:26" x14ac:dyDescent="0.2">
      <c r="B54" s="140" t="s">
        <v>57</v>
      </c>
      <c r="C54" s="92">
        <v>0</v>
      </c>
      <c r="D54" s="139" t="s">
        <v>19</v>
      </c>
      <c r="E54" s="138">
        <v>2.9999999999999997E-4</v>
      </c>
      <c r="F54" s="137" t="s">
        <v>20</v>
      </c>
      <c r="G54" s="24" t="str">
        <f t="shared" si="8"/>
        <v/>
      </c>
      <c r="H54" s="39"/>
      <c r="I54" s="40"/>
      <c r="J54" s="40"/>
      <c r="K54" s="40"/>
      <c r="L54" s="41"/>
      <c r="M54" s="119"/>
      <c r="N54" s="56"/>
      <c r="O54" s="119"/>
      <c r="P54" s="56"/>
      <c r="Q54" s="119"/>
      <c r="R54" s="56"/>
    </row>
    <row r="55" spans="2:26" x14ac:dyDescent="0.2">
      <c r="B55" s="33" t="s">
        <v>58</v>
      </c>
      <c r="C55" s="82">
        <v>0</v>
      </c>
      <c r="D55" s="23" t="s">
        <v>19</v>
      </c>
      <c r="E55" s="24">
        <v>4.0000000000000002E-4</v>
      </c>
      <c r="F55" s="23" t="s">
        <v>20</v>
      </c>
      <c r="G55" s="24" t="str">
        <f t="shared" si="8"/>
        <v/>
      </c>
      <c r="H55" s="39"/>
      <c r="I55" s="40"/>
      <c r="J55" s="40"/>
      <c r="K55" s="40"/>
      <c r="L55" s="41"/>
      <c r="M55" s="119"/>
      <c r="N55" s="56"/>
      <c r="O55" s="119"/>
      <c r="P55" s="56"/>
      <c r="Q55" s="119"/>
      <c r="R55" s="56"/>
    </row>
    <row r="56" spans="2:26" x14ac:dyDescent="0.2">
      <c r="B56" s="33" t="s">
        <v>59</v>
      </c>
      <c r="C56" s="82">
        <v>0</v>
      </c>
      <c r="D56" s="23" t="s">
        <v>19</v>
      </c>
      <c r="E56" s="24">
        <v>3.5000000000000001E-3</v>
      </c>
      <c r="F56" s="23" t="s">
        <v>20</v>
      </c>
      <c r="G56" s="24" t="str">
        <f t="shared" si="8"/>
        <v/>
      </c>
      <c r="H56" s="39"/>
      <c r="I56" s="40"/>
      <c r="J56" s="40"/>
      <c r="K56" s="40"/>
      <c r="L56" s="41"/>
      <c r="M56" s="119"/>
      <c r="N56" s="56"/>
      <c r="O56" s="56"/>
      <c r="P56" s="56"/>
      <c r="Q56" s="56"/>
      <c r="R56" s="56"/>
      <c r="U56" s="136"/>
      <c r="V56" s="117"/>
      <c r="X56" s="117"/>
      <c r="Z56" s="117"/>
    </row>
    <row r="57" spans="2:26" x14ac:dyDescent="0.2">
      <c r="B57" s="33" t="s">
        <v>60</v>
      </c>
      <c r="C57" s="82">
        <v>0</v>
      </c>
      <c r="D57" s="23" t="s">
        <v>19</v>
      </c>
      <c r="E57" s="24">
        <v>7.5000000000000002E-4</v>
      </c>
      <c r="F57" s="23" t="s">
        <v>20</v>
      </c>
      <c r="G57" s="24" t="str">
        <f t="shared" si="8"/>
        <v/>
      </c>
      <c r="H57" s="39"/>
      <c r="I57" s="40"/>
      <c r="J57" s="40"/>
      <c r="K57" s="40"/>
      <c r="L57" s="41"/>
      <c r="M57" s="119"/>
      <c r="N57" s="56"/>
      <c r="O57" s="56"/>
      <c r="P57" s="56"/>
      <c r="Q57" s="56"/>
      <c r="R57" s="56"/>
      <c r="U57" s="136"/>
      <c r="V57" s="117"/>
      <c r="X57" s="117"/>
      <c r="Z57" s="117"/>
    </row>
    <row r="58" spans="2:26" x14ac:dyDescent="0.2">
      <c r="B58" s="33" t="s">
        <v>61</v>
      </c>
      <c r="C58" s="82">
        <v>0</v>
      </c>
      <c r="D58" s="23" t="s">
        <v>19</v>
      </c>
      <c r="E58" s="24">
        <v>3.7500000000000001E-4</v>
      </c>
      <c r="F58" s="23" t="s">
        <v>20</v>
      </c>
      <c r="G58" s="24" t="str">
        <f t="shared" si="8"/>
        <v/>
      </c>
      <c r="H58" s="39"/>
      <c r="I58" s="40"/>
      <c r="J58" s="40"/>
      <c r="K58" s="40"/>
      <c r="L58" s="41"/>
      <c r="M58" s="119"/>
      <c r="N58" s="56"/>
      <c r="O58" s="56"/>
      <c r="P58" s="56"/>
      <c r="Q58" s="56"/>
      <c r="R58" s="56"/>
      <c r="U58" s="119"/>
      <c r="V58" s="119"/>
      <c r="W58" s="119"/>
      <c r="X58" s="119"/>
      <c r="Y58" s="119"/>
      <c r="Z58" s="119"/>
    </row>
    <row r="59" spans="2:26" x14ac:dyDescent="0.2">
      <c r="B59" s="33" t="s">
        <v>62</v>
      </c>
      <c r="C59" s="82">
        <v>0</v>
      </c>
      <c r="D59" s="23" t="s">
        <v>19</v>
      </c>
      <c r="E59" s="24">
        <v>2.7E-4</v>
      </c>
      <c r="F59" s="23" t="s">
        <v>20</v>
      </c>
      <c r="G59" s="24" t="str">
        <f t="shared" si="8"/>
        <v/>
      </c>
      <c r="H59" s="39"/>
      <c r="I59" s="40"/>
      <c r="J59" s="40"/>
      <c r="K59" s="40"/>
      <c r="L59" s="41"/>
      <c r="M59" s="119"/>
      <c r="N59" s="56"/>
      <c r="O59" s="56"/>
      <c r="P59" s="56"/>
      <c r="Q59" s="56"/>
      <c r="R59" s="56"/>
      <c r="U59" s="119"/>
      <c r="V59" s="119"/>
      <c r="W59" s="119"/>
      <c r="X59" s="135"/>
      <c r="Y59" s="119"/>
      <c r="Z59" s="119"/>
    </row>
    <row r="60" spans="2:26" x14ac:dyDescent="0.2">
      <c r="B60" s="33" t="s">
        <v>63</v>
      </c>
      <c r="C60" s="82">
        <v>0</v>
      </c>
      <c r="D60" s="23" t="s">
        <v>19</v>
      </c>
      <c r="E60" s="24">
        <v>2E-3</v>
      </c>
      <c r="F60" s="23" t="s">
        <v>20</v>
      </c>
      <c r="G60" s="24" t="str">
        <f t="shared" si="8"/>
        <v/>
      </c>
      <c r="H60" s="39"/>
      <c r="I60" s="40"/>
      <c r="J60" s="45"/>
      <c r="K60" s="45"/>
      <c r="L60" s="46"/>
      <c r="M60" s="119"/>
      <c r="N60" s="56"/>
      <c r="O60" s="56"/>
      <c r="P60" s="56"/>
      <c r="Q60" s="119"/>
      <c r="R60" s="56"/>
      <c r="W60" s="119"/>
      <c r="X60" s="119"/>
      <c r="Y60" s="119"/>
      <c r="Z60" s="119"/>
    </row>
    <row r="61" spans="2:26" x14ac:dyDescent="0.2">
      <c r="B61" s="33" t="s">
        <v>64</v>
      </c>
      <c r="C61" s="82">
        <v>0</v>
      </c>
      <c r="D61" s="23" t="s">
        <v>19</v>
      </c>
      <c r="E61" s="24">
        <v>2.9999999999999997E-4</v>
      </c>
      <c r="F61" s="23" t="s">
        <v>20</v>
      </c>
      <c r="G61" s="24" t="str">
        <f t="shared" si="8"/>
        <v/>
      </c>
      <c r="H61" s="39"/>
      <c r="I61" s="40"/>
      <c r="J61" s="45"/>
      <c r="K61" s="45"/>
      <c r="L61" s="46"/>
      <c r="M61" s="119"/>
      <c r="N61" s="56"/>
      <c r="O61" s="56"/>
      <c r="P61" s="56"/>
      <c r="Q61" s="119"/>
      <c r="R61" s="56"/>
      <c r="W61" s="119"/>
      <c r="X61" s="119"/>
      <c r="Y61" s="119"/>
      <c r="Z61" s="119"/>
    </row>
    <row r="62" spans="2:26" x14ac:dyDescent="0.2">
      <c r="B62" s="33" t="s">
        <v>65</v>
      </c>
      <c r="C62" s="82">
        <v>0</v>
      </c>
      <c r="D62" s="23" t="s">
        <v>19</v>
      </c>
      <c r="E62" s="24">
        <v>3.8999999999999999E-4</v>
      </c>
      <c r="F62" s="23" t="s">
        <v>20</v>
      </c>
      <c r="G62" s="24" t="str">
        <f t="shared" si="8"/>
        <v/>
      </c>
      <c r="H62" s="39"/>
      <c r="I62" s="40"/>
      <c r="J62" s="40"/>
      <c r="K62" s="40"/>
      <c r="L62" s="47"/>
      <c r="M62" s="119"/>
      <c r="Y62" s="107"/>
      <c r="Z62" s="119"/>
    </row>
    <row r="63" spans="2:26" x14ac:dyDescent="0.2">
      <c r="B63" s="33" t="s">
        <v>66</v>
      </c>
      <c r="C63" s="82">
        <v>0</v>
      </c>
      <c r="D63" s="23" t="s">
        <v>19</v>
      </c>
      <c r="E63" s="24">
        <v>2.2499999999999998E-3</v>
      </c>
      <c r="F63" s="23" t="s">
        <v>20</v>
      </c>
      <c r="G63" s="24" t="str">
        <f t="shared" si="8"/>
        <v/>
      </c>
      <c r="H63" s="39"/>
      <c r="I63" s="40"/>
      <c r="J63" s="40"/>
      <c r="K63" s="40"/>
      <c r="L63" s="41"/>
      <c r="M63" s="119"/>
    </row>
    <row r="64" spans="2:26" x14ac:dyDescent="0.2">
      <c r="B64" s="33" t="s">
        <v>67</v>
      </c>
      <c r="C64" s="82">
        <v>0</v>
      </c>
      <c r="D64" s="23" t="s">
        <v>19</v>
      </c>
      <c r="E64" s="24">
        <v>2.7E-4</v>
      </c>
      <c r="F64" s="23" t="s">
        <v>20</v>
      </c>
      <c r="G64" s="24" t="str">
        <f t="shared" si="8"/>
        <v/>
      </c>
      <c r="H64" s="39"/>
      <c r="I64" s="40"/>
      <c r="J64" s="40"/>
      <c r="K64" s="40"/>
      <c r="L64" s="41"/>
      <c r="M64" s="119"/>
    </row>
    <row r="65" spans="2:31" x14ac:dyDescent="0.2">
      <c r="B65" s="33" t="s">
        <v>68</v>
      </c>
      <c r="C65" s="82">
        <v>0</v>
      </c>
      <c r="D65" s="23" t="s">
        <v>19</v>
      </c>
      <c r="E65" s="24">
        <v>1.4499999999999999E-3</v>
      </c>
      <c r="F65" s="23" t="s">
        <v>20</v>
      </c>
      <c r="G65" s="24" t="str">
        <f t="shared" si="8"/>
        <v/>
      </c>
      <c r="H65" s="39"/>
      <c r="I65" s="40"/>
      <c r="J65" s="40"/>
      <c r="K65" s="40"/>
      <c r="L65" s="41"/>
      <c r="M65" s="119"/>
    </row>
    <row r="66" spans="2:31" x14ac:dyDescent="0.2">
      <c r="B66" s="33" t="s">
        <v>69</v>
      </c>
      <c r="C66" s="82">
        <v>0</v>
      </c>
      <c r="D66" s="23" t="s">
        <v>19</v>
      </c>
      <c r="E66" s="24">
        <v>1.2999999999999999E-3</v>
      </c>
      <c r="F66" s="23" t="s">
        <v>20</v>
      </c>
      <c r="G66" s="24" t="str">
        <f t="shared" si="8"/>
        <v/>
      </c>
      <c r="H66" s="40"/>
      <c r="I66" s="40"/>
      <c r="J66" s="40"/>
      <c r="K66" s="40"/>
      <c r="L66" s="41"/>
      <c r="M66" s="119"/>
    </row>
    <row r="67" spans="2:31" x14ac:dyDescent="0.2">
      <c r="B67" s="33" t="s">
        <v>70</v>
      </c>
      <c r="C67" s="82">
        <v>0</v>
      </c>
      <c r="D67" s="23" t="s">
        <v>19</v>
      </c>
      <c r="E67" s="24">
        <v>4.0000000000000002E-4</v>
      </c>
      <c r="F67" s="23" t="s">
        <v>20</v>
      </c>
      <c r="G67" s="24" t="str">
        <f t="shared" si="8"/>
        <v/>
      </c>
      <c r="H67" s="39"/>
      <c r="I67" s="40"/>
      <c r="J67" s="40"/>
      <c r="K67" s="40"/>
      <c r="L67" s="41"/>
      <c r="M67" s="119"/>
    </row>
    <row r="68" spans="2:31" x14ac:dyDescent="0.2">
      <c r="B68" s="17" t="s">
        <v>71</v>
      </c>
      <c r="C68" s="78">
        <v>0</v>
      </c>
      <c r="D68" s="18" t="s">
        <v>19</v>
      </c>
      <c r="E68" s="19">
        <v>2.7000000000000001E-3</v>
      </c>
      <c r="F68" s="18" t="s">
        <v>20</v>
      </c>
      <c r="G68" s="20" t="str">
        <f t="shared" si="8"/>
        <v/>
      </c>
      <c r="H68" s="39"/>
      <c r="I68" s="40"/>
      <c r="J68" s="40"/>
      <c r="K68" s="40"/>
      <c r="L68" s="41"/>
      <c r="M68" s="119"/>
    </row>
    <row r="69" spans="2:31" x14ac:dyDescent="0.2">
      <c r="B69" s="33" t="s">
        <v>72</v>
      </c>
      <c r="C69" s="82">
        <v>0</v>
      </c>
      <c r="D69" s="23" t="s">
        <v>19</v>
      </c>
      <c r="E69" s="24">
        <v>1E-3</v>
      </c>
      <c r="F69" s="23" t="s">
        <v>20</v>
      </c>
      <c r="G69" s="24" t="str">
        <f t="shared" si="8"/>
        <v/>
      </c>
      <c r="H69" s="39"/>
      <c r="I69" s="40"/>
      <c r="J69" s="40"/>
      <c r="K69" s="40"/>
      <c r="L69" s="41"/>
      <c r="M69" s="119"/>
    </row>
    <row r="70" spans="2:31" x14ac:dyDescent="0.2">
      <c r="B70" s="33" t="s">
        <v>73</v>
      </c>
      <c r="C70" s="82">
        <v>0</v>
      </c>
      <c r="D70" s="23" t="s">
        <v>19</v>
      </c>
      <c r="E70" s="24">
        <v>1E-3</v>
      </c>
      <c r="F70" s="23" t="s">
        <v>20</v>
      </c>
      <c r="G70" s="24" t="str">
        <f t="shared" si="8"/>
        <v/>
      </c>
      <c r="H70" s="39"/>
      <c r="I70" s="40"/>
      <c r="J70" s="40"/>
      <c r="K70" s="40"/>
      <c r="L70" s="41"/>
      <c r="M70" s="119"/>
    </row>
    <row r="71" spans="2:31" x14ac:dyDescent="0.2">
      <c r="B71" s="33" t="s">
        <v>74</v>
      </c>
      <c r="C71" s="82">
        <v>0</v>
      </c>
      <c r="D71" s="23" t="s">
        <v>19</v>
      </c>
      <c r="E71" s="24">
        <v>5.0000000000000001E-4</v>
      </c>
      <c r="F71" s="23" t="s">
        <v>20</v>
      </c>
      <c r="G71" s="24" t="str">
        <f t="shared" si="8"/>
        <v/>
      </c>
      <c r="H71" s="39"/>
      <c r="I71" s="40"/>
      <c r="J71" s="40"/>
      <c r="K71" s="40"/>
      <c r="L71" s="41"/>
      <c r="M71" s="119"/>
    </row>
    <row r="72" spans="2:31" x14ac:dyDescent="0.2">
      <c r="B72" s="33" t="s">
        <v>75</v>
      </c>
      <c r="C72" s="82">
        <v>0</v>
      </c>
      <c r="D72" s="23" t="s">
        <v>19</v>
      </c>
      <c r="E72" s="24">
        <v>4.4999999999999999E-4</v>
      </c>
      <c r="F72" s="23" t="s">
        <v>20</v>
      </c>
      <c r="G72" s="24" t="str">
        <f t="shared" si="8"/>
        <v/>
      </c>
      <c r="H72" s="39"/>
      <c r="I72" s="40"/>
      <c r="J72" s="40"/>
      <c r="K72" s="40"/>
      <c r="L72" s="41"/>
      <c r="M72" s="119"/>
    </row>
    <row r="73" spans="2:31" x14ac:dyDescent="0.2">
      <c r="B73" s="33" t="s">
        <v>76</v>
      </c>
      <c r="C73" s="82">
        <v>0</v>
      </c>
      <c r="D73" s="23" t="s">
        <v>19</v>
      </c>
      <c r="E73" s="24">
        <v>2.4E-2</v>
      </c>
      <c r="F73" s="23" t="s">
        <v>20</v>
      </c>
      <c r="G73" s="24" t="str">
        <f t="shared" si="8"/>
        <v/>
      </c>
      <c r="H73" s="40"/>
      <c r="I73" s="40"/>
      <c r="J73" s="40"/>
      <c r="K73" s="40"/>
      <c r="L73" s="134"/>
      <c r="M73" s="119"/>
    </row>
    <row r="74" spans="2:31" x14ac:dyDescent="0.2">
      <c r="B74" s="188"/>
      <c r="C74" s="257" t="s">
        <v>175</v>
      </c>
      <c r="D74" s="258"/>
      <c r="E74" s="258"/>
      <c r="F74" s="258"/>
      <c r="G74" s="258"/>
      <c r="H74" s="258"/>
      <c r="I74" s="258"/>
      <c r="J74" s="258"/>
      <c r="K74" s="258"/>
      <c r="L74" s="26">
        <v>0.4</v>
      </c>
      <c r="M74" s="119"/>
    </row>
    <row r="75" spans="2:31" x14ac:dyDescent="0.2">
      <c r="B75" s="188"/>
      <c r="C75" s="257" t="s">
        <v>176</v>
      </c>
      <c r="D75" s="258"/>
      <c r="E75" s="258"/>
      <c r="F75" s="258"/>
      <c r="G75" s="258"/>
      <c r="H75" s="258"/>
      <c r="I75" s="258"/>
      <c r="J75" s="258"/>
      <c r="K75" s="258"/>
      <c r="L75" s="26">
        <f>C11*0.4</f>
        <v>0</v>
      </c>
      <c r="M75" s="119"/>
    </row>
    <row r="76" spans="2:31" x14ac:dyDescent="0.2">
      <c r="B76" s="17" t="s">
        <v>27</v>
      </c>
      <c r="C76" s="78">
        <v>0</v>
      </c>
      <c r="D76" s="18" t="s">
        <v>19</v>
      </c>
      <c r="E76" s="19">
        <v>0.02</v>
      </c>
      <c r="F76" s="18" t="s">
        <v>20</v>
      </c>
      <c r="G76" s="27" t="str">
        <f>IF(C76&gt;0,PRODUCT(C76,E76),"")</f>
        <v/>
      </c>
      <c r="H76" s="21">
        <f>C76</f>
        <v>0</v>
      </c>
      <c r="I76" s="18" t="s">
        <v>19</v>
      </c>
      <c r="J76" s="22">
        <v>0.02</v>
      </c>
      <c r="K76" s="18" t="s">
        <v>20</v>
      </c>
      <c r="L76" s="20" t="str">
        <f>IF(H76&gt;0,PRODUCT(H76,J76),"")</f>
        <v/>
      </c>
      <c r="M76" s="119"/>
      <c r="AA76" s="106"/>
      <c r="AB76" s="106"/>
      <c r="AC76" s="106"/>
      <c r="AD76" s="106"/>
      <c r="AE76" s="106"/>
    </row>
    <row r="77" spans="2:31" x14ac:dyDescent="0.2">
      <c r="B77" s="288" t="s">
        <v>81</v>
      </c>
      <c r="C77" s="289"/>
      <c r="D77" s="289"/>
      <c r="E77" s="289"/>
      <c r="F77" s="289"/>
      <c r="G77" s="289"/>
      <c r="H77" s="289"/>
      <c r="I77" s="289"/>
      <c r="J77" s="289"/>
      <c r="K77" s="289"/>
      <c r="L77" s="290"/>
      <c r="M77" s="119"/>
      <c r="AA77" s="106"/>
      <c r="AB77" s="106"/>
      <c r="AC77" s="106"/>
      <c r="AD77" s="106"/>
      <c r="AE77" s="106"/>
    </row>
    <row r="78" spans="2:31" x14ac:dyDescent="0.2">
      <c r="B78" s="17" t="s">
        <v>82</v>
      </c>
      <c r="C78" s="83">
        <v>0</v>
      </c>
      <c r="D78" s="18" t="s">
        <v>19</v>
      </c>
      <c r="E78" s="19">
        <v>1.6999999999999999E-3</v>
      </c>
      <c r="F78" s="18" t="s">
        <v>20</v>
      </c>
      <c r="G78" s="20" t="str">
        <f t="shared" ref="G78:G83" si="9">IF(C78&gt;0,PRODUCT(C78,E78),"")</f>
        <v/>
      </c>
      <c r="H78" s="18">
        <f t="shared" ref="H78:H83" si="10">C78</f>
        <v>0</v>
      </c>
      <c r="I78" s="18" t="s">
        <v>19</v>
      </c>
      <c r="J78" s="19">
        <v>7.0000000000000001E-3</v>
      </c>
      <c r="K78" s="18" t="s">
        <v>20</v>
      </c>
      <c r="L78" s="20" t="str">
        <f t="shared" ref="L78:L83" si="11">IF(H78&gt;0,PRODUCT(H78,J78),"")</f>
        <v/>
      </c>
      <c r="M78" s="119"/>
      <c r="AA78" s="106"/>
      <c r="AB78" s="106"/>
      <c r="AC78" s="106"/>
      <c r="AD78" s="106"/>
      <c r="AE78" s="106"/>
    </row>
    <row r="79" spans="2:31" x14ac:dyDescent="0.2">
      <c r="B79" s="17" t="s">
        <v>83</v>
      </c>
      <c r="C79" s="83">
        <v>0</v>
      </c>
      <c r="D79" s="18" t="s">
        <v>19</v>
      </c>
      <c r="E79" s="19">
        <v>8.0000000000000002E-3</v>
      </c>
      <c r="F79" s="18" t="s">
        <v>20</v>
      </c>
      <c r="G79" s="20" t="str">
        <f t="shared" si="9"/>
        <v/>
      </c>
      <c r="H79" s="18">
        <f t="shared" si="10"/>
        <v>0</v>
      </c>
      <c r="I79" s="18" t="s">
        <v>19</v>
      </c>
      <c r="J79" s="19">
        <v>0.02</v>
      </c>
      <c r="K79" s="18" t="s">
        <v>20</v>
      </c>
      <c r="L79" s="20" t="str">
        <f t="shared" si="11"/>
        <v/>
      </c>
      <c r="M79" s="119"/>
      <c r="AA79" s="106"/>
      <c r="AB79" s="106"/>
      <c r="AC79" s="106"/>
      <c r="AD79" s="106"/>
      <c r="AE79" s="106"/>
    </row>
    <row r="80" spans="2:31" x14ac:dyDescent="0.2">
      <c r="B80" s="17" t="s">
        <v>84</v>
      </c>
      <c r="C80" s="83">
        <v>0</v>
      </c>
      <c r="D80" s="18" t="s">
        <v>19</v>
      </c>
      <c r="E80" s="19">
        <v>1.2E-2</v>
      </c>
      <c r="F80" s="18" t="s">
        <v>20</v>
      </c>
      <c r="G80" s="20" t="str">
        <f t="shared" si="9"/>
        <v/>
      </c>
      <c r="H80" s="18">
        <f t="shared" si="10"/>
        <v>0</v>
      </c>
      <c r="I80" s="18" t="s">
        <v>19</v>
      </c>
      <c r="J80" s="19">
        <v>0.09</v>
      </c>
      <c r="K80" s="18" t="s">
        <v>20</v>
      </c>
      <c r="L80" s="20" t="str">
        <f t="shared" si="11"/>
        <v/>
      </c>
      <c r="M80" s="119"/>
      <c r="AA80" s="106"/>
      <c r="AB80" s="106"/>
      <c r="AC80" s="106"/>
      <c r="AD80" s="106"/>
      <c r="AE80" s="106"/>
    </row>
    <row r="81" spans="2:31" x14ac:dyDescent="0.2">
      <c r="B81" s="17" t="s">
        <v>85</v>
      </c>
      <c r="C81" s="83">
        <v>0</v>
      </c>
      <c r="D81" s="18" t="s">
        <v>19</v>
      </c>
      <c r="E81" s="19">
        <v>0.05</v>
      </c>
      <c r="F81" s="18" t="s">
        <v>20</v>
      </c>
      <c r="G81" s="20" t="str">
        <f t="shared" si="9"/>
        <v/>
      </c>
      <c r="H81" s="18">
        <f t="shared" si="10"/>
        <v>0</v>
      </c>
      <c r="I81" s="18" t="s">
        <v>19</v>
      </c>
      <c r="J81" s="19">
        <v>0.27</v>
      </c>
      <c r="K81" s="18" t="s">
        <v>20</v>
      </c>
      <c r="L81" s="20" t="str">
        <f t="shared" si="11"/>
        <v/>
      </c>
      <c r="M81" s="119"/>
      <c r="AA81" s="106"/>
      <c r="AB81" s="106"/>
      <c r="AC81" s="106"/>
      <c r="AD81" s="106"/>
      <c r="AE81" s="106"/>
    </row>
    <row r="82" spans="2:31" x14ac:dyDescent="0.2">
      <c r="B82" s="76" t="s">
        <v>86</v>
      </c>
      <c r="C82" s="85">
        <v>0</v>
      </c>
      <c r="D82" s="73" t="s">
        <v>19</v>
      </c>
      <c r="E82" s="77">
        <v>5.0000000000000001E-4</v>
      </c>
      <c r="F82" s="73" t="s">
        <v>20</v>
      </c>
      <c r="G82" s="48" t="str">
        <f t="shared" si="9"/>
        <v/>
      </c>
      <c r="H82" s="73">
        <f t="shared" si="10"/>
        <v>0</v>
      </c>
      <c r="I82" s="73" t="s">
        <v>19</v>
      </c>
      <c r="J82" s="77">
        <v>3.5000000000000003E-2</v>
      </c>
      <c r="K82" s="73" t="s">
        <v>20</v>
      </c>
      <c r="L82" s="48" t="str">
        <f t="shared" si="11"/>
        <v/>
      </c>
      <c r="M82" s="119"/>
      <c r="AA82" s="106"/>
      <c r="AB82" s="106"/>
      <c r="AC82" s="106"/>
      <c r="AD82" s="106"/>
      <c r="AE82" s="106"/>
    </row>
    <row r="83" spans="2:31" x14ac:dyDescent="0.2">
      <c r="B83" s="76" t="s">
        <v>87</v>
      </c>
      <c r="C83" s="85">
        <v>0</v>
      </c>
      <c r="D83" s="73" t="s">
        <v>19</v>
      </c>
      <c r="E83" s="77">
        <v>1E-3</v>
      </c>
      <c r="F83" s="73" t="s">
        <v>20</v>
      </c>
      <c r="G83" s="48" t="str">
        <f t="shared" si="9"/>
        <v/>
      </c>
      <c r="H83" s="73">
        <f t="shared" si="10"/>
        <v>0</v>
      </c>
      <c r="I83" s="73" t="s">
        <v>19</v>
      </c>
      <c r="J83" s="77">
        <v>0.125</v>
      </c>
      <c r="K83" s="73" t="s">
        <v>20</v>
      </c>
      <c r="L83" s="48" t="str">
        <f t="shared" si="11"/>
        <v/>
      </c>
      <c r="M83" s="119"/>
      <c r="AA83" s="106"/>
      <c r="AB83" s="106"/>
      <c r="AC83" s="106"/>
      <c r="AD83" s="106"/>
      <c r="AE83" s="106"/>
    </row>
    <row r="84" spans="2:31" x14ac:dyDescent="0.2">
      <c r="B84" s="297" t="s">
        <v>80</v>
      </c>
      <c r="C84" s="298"/>
      <c r="D84" s="298"/>
      <c r="E84" s="298"/>
      <c r="F84" s="298"/>
      <c r="G84" s="298"/>
      <c r="H84" s="298"/>
      <c r="I84" s="298"/>
      <c r="J84" s="298"/>
      <c r="K84" s="298"/>
      <c r="L84" s="299"/>
      <c r="M84" s="119"/>
      <c r="AA84" s="106"/>
      <c r="AB84" s="106"/>
      <c r="AC84" s="106"/>
      <c r="AD84" s="106"/>
      <c r="AE84" s="106"/>
    </row>
    <row r="85" spans="2:31" x14ac:dyDescent="0.2">
      <c r="B85" s="17" t="s">
        <v>76</v>
      </c>
      <c r="C85" s="83">
        <v>0</v>
      </c>
      <c r="D85" s="18" t="s">
        <v>19</v>
      </c>
      <c r="E85" s="19">
        <v>0.04</v>
      </c>
      <c r="F85" s="18" t="s">
        <v>20</v>
      </c>
      <c r="G85" s="20" t="str">
        <f>IF(C85&gt;0,PRODUCT(C85,E85),"")</f>
        <v/>
      </c>
      <c r="H85" s="18">
        <f>C85</f>
        <v>0</v>
      </c>
      <c r="I85" s="18" t="s">
        <v>19</v>
      </c>
      <c r="J85" s="19">
        <v>0.04</v>
      </c>
      <c r="K85" s="18" t="s">
        <v>20</v>
      </c>
      <c r="L85" s="20" t="str">
        <f>IF(H85&gt;0,PRODUCT(H85,J85),"")</f>
        <v/>
      </c>
      <c r="M85" s="119"/>
      <c r="AA85" s="106"/>
      <c r="AB85" s="106"/>
      <c r="AC85" s="106"/>
      <c r="AD85" s="106"/>
      <c r="AE85" s="106"/>
    </row>
    <row r="86" spans="2:31" x14ac:dyDescent="0.2">
      <c r="B86" s="17" t="s">
        <v>158</v>
      </c>
      <c r="C86" s="83">
        <v>0</v>
      </c>
      <c r="D86" s="18" t="s">
        <v>19</v>
      </c>
      <c r="E86" s="19">
        <v>0.03</v>
      </c>
      <c r="F86" s="18" t="s">
        <v>20</v>
      </c>
      <c r="G86" s="20" t="str">
        <f>IF(C86&gt;0,PRODUCT(C86,E86),"")</f>
        <v/>
      </c>
      <c r="H86" s="18">
        <f>C86</f>
        <v>0</v>
      </c>
      <c r="I86" s="18" t="s">
        <v>19</v>
      </c>
      <c r="J86" s="19">
        <v>0.03</v>
      </c>
      <c r="K86" s="18" t="s">
        <v>20</v>
      </c>
      <c r="L86" s="20" t="str">
        <f>IF(H86&gt;0,PRODUCT(H86,J86),"")</f>
        <v/>
      </c>
      <c r="M86" s="119"/>
      <c r="AA86" s="106"/>
      <c r="AB86" s="106"/>
      <c r="AC86" s="106"/>
      <c r="AD86" s="106"/>
      <c r="AE86" s="106"/>
    </row>
    <row r="87" spans="2:31" x14ac:dyDescent="0.2">
      <c r="B87" s="249" t="s">
        <v>88</v>
      </c>
      <c r="C87" s="385"/>
      <c r="D87" s="385"/>
      <c r="E87" s="385"/>
      <c r="F87" s="385"/>
      <c r="G87" s="385"/>
      <c r="H87" s="385"/>
      <c r="I87" s="385"/>
      <c r="J87" s="385"/>
      <c r="K87" s="385"/>
      <c r="L87" s="386"/>
      <c r="M87" s="119"/>
      <c r="AA87" s="106"/>
      <c r="AB87" s="106"/>
      <c r="AC87" s="106"/>
      <c r="AD87" s="106"/>
      <c r="AE87" s="106"/>
    </row>
    <row r="88" spans="2:31" x14ac:dyDescent="0.2">
      <c r="B88" s="133"/>
      <c r="C88" s="100">
        <v>0</v>
      </c>
      <c r="D88" s="42" t="s">
        <v>19</v>
      </c>
      <c r="E88" s="96">
        <v>0</v>
      </c>
      <c r="F88" s="42" t="s">
        <v>20</v>
      </c>
      <c r="G88" s="55" t="str">
        <f>IF(C88&gt;0,PRODUCT(C88,E88),"")</f>
        <v/>
      </c>
      <c r="H88" s="21">
        <f>C88</f>
        <v>0</v>
      </c>
      <c r="I88" s="18" t="s">
        <v>19</v>
      </c>
      <c r="J88" s="79">
        <v>0</v>
      </c>
      <c r="K88" s="18" t="s">
        <v>20</v>
      </c>
      <c r="L88" s="20" t="str">
        <f>IF(H88&gt;0,PRODUCT(H88,J88),"")</f>
        <v/>
      </c>
      <c r="M88" s="119"/>
      <c r="AA88" s="106"/>
      <c r="AB88" s="106"/>
      <c r="AC88" s="106"/>
      <c r="AD88" s="106"/>
      <c r="AE88" s="106"/>
    </row>
    <row r="89" spans="2:31" x14ac:dyDescent="0.2">
      <c r="B89" s="133"/>
      <c r="C89" s="78">
        <v>0</v>
      </c>
      <c r="D89" s="18" t="s">
        <v>19</v>
      </c>
      <c r="E89" s="79">
        <v>0</v>
      </c>
      <c r="F89" s="18" t="s">
        <v>20</v>
      </c>
      <c r="G89" s="20" t="str">
        <f>IF(C89&gt;0,PRODUCT(C89,E89),"")</f>
        <v/>
      </c>
      <c r="H89" s="21">
        <f>C89</f>
        <v>0</v>
      </c>
      <c r="I89" s="18" t="s">
        <v>19</v>
      </c>
      <c r="J89" s="79">
        <v>0</v>
      </c>
      <c r="K89" s="18" t="s">
        <v>20</v>
      </c>
      <c r="L89" s="20" t="str">
        <f>IF(H89&gt;0,PRODUCT(H89,J89),"")</f>
        <v/>
      </c>
      <c r="M89" s="119"/>
      <c r="AA89" s="106"/>
      <c r="AB89" s="106"/>
      <c r="AC89" s="106"/>
      <c r="AD89" s="106"/>
      <c r="AE89" s="106"/>
    </row>
    <row r="90" spans="2:31" x14ac:dyDescent="0.2">
      <c r="B90" s="133"/>
      <c r="C90" s="78">
        <v>0</v>
      </c>
      <c r="D90" s="18" t="s">
        <v>19</v>
      </c>
      <c r="E90" s="79">
        <v>0</v>
      </c>
      <c r="F90" s="18" t="s">
        <v>20</v>
      </c>
      <c r="G90" s="20" t="str">
        <f>IF(C90&gt;0,PRODUCT(C90,E90),"")</f>
        <v/>
      </c>
      <c r="H90" s="21">
        <f>C90</f>
        <v>0</v>
      </c>
      <c r="I90" s="18" t="s">
        <v>19</v>
      </c>
      <c r="J90" s="79">
        <v>0</v>
      </c>
      <c r="K90" s="18" t="s">
        <v>20</v>
      </c>
      <c r="L90" s="20" t="str">
        <f>IF(H90&gt;0,PRODUCT(H90,J90),"")</f>
        <v/>
      </c>
      <c r="M90" s="119"/>
      <c r="AA90" s="106"/>
      <c r="AB90" s="106"/>
      <c r="AC90" s="106"/>
      <c r="AD90" s="106"/>
      <c r="AE90" s="106"/>
    </row>
    <row r="91" spans="2:31" x14ac:dyDescent="0.2">
      <c r="B91" s="133"/>
      <c r="C91" s="85">
        <v>0</v>
      </c>
      <c r="D91" s="73" t="s">
        <v>19</v>
      </c>
      <c r="E91" s="101">
        <v>0</v>
      </c>
      <c r="F91" s="73" t="s">
        <v>20</v>
      </c>
      <c r="G91" s="48" t="str">
        <f>IF(C91&gt;0,PRODUCT(C91,E91),"")</f>
        <v/>
      </c>
      <c r="H91" s="72">
        <f>C91</f>
        <v>0</v>
      </c>
      <c r="I91" s="73" t="s">
        <v>19</v>
      </c>
      <c r="J91" s="101">
        <v>0</v>
      </c>
      <c r="K91" s="73" t="s">
        <v>20</v>
      </c>
      <c r="L91" s="20" t="str">
        <f>IF(H91&gt;0,PRODUCT(H91,J91),"")</f>
        <v/>
      </c>
      <c r="M91" s="119"/>
      <c r="AA91" s="106"/>
      <c r="AB91" s="106"/>
      <c r="AC91" s="106"/>
      <c r="AD91" s="106"/>
      <c r="AE91" s="106"/>
    </row>
    <row r="92" spans="2:31" x14ac:dyDescent="0.2">
      <c r="B92" s="133"/>
      <c r="C92" s="91">
        <v>0</v>
      </c>
      <c r="D92" s="34" t="s">
        <v>19</v>
      </c>
      <c r="E92" s="132">
        <v>0</v>
      </c>
      <c r="F92" s="34" t="s">
        <v>20</v>
      </c>
      <c r="G92" s="131" t="str">
        <f>IF(C92&gt;0,PRODUCT(C92,E92),"")</f>
        <v/>
      </c>
      <c r="H92" s="21">
        <f>C92</f>
        <v>0</v>
      </c>
      <c r="I92" s="18" t="s">
        <v>19</v>
      </c>
      <c r="J92" s="79">
        <v>0</v>
      </c>
      <c r="K92" s="18" t="s">
        <v>20</v>
      </c>
      <c r="L92" s="20" t="str">
        <f>IF(H92&gt;0,PRODUCT(H92,J92),"")</f>
        <v/>
      </c>
      <c r="M92" s="119"/>
      <c r="AA92" s="106"/>
      <c r="AB92" s="106"/>
      <c r="AC92" s="106"/>
      <c r="AD92" s="106"/>
      <c r="AE92" s="106"/>
    </row>
    <row r="93" spans="2:31" x14ac:dyDescent="0.2">
      <c r="B93" s="249" t="s">
        <v>89</v>
      </c>
      <c r="C93" s="385"/>
      <c r="D93" s="385"/>
      <c r="E93" s="385"/>
      <c r="F93" s="385"/>
      <c r="G93" s="385"/>
      <c r="H93" s="385"/>
      <c r="I93" s="385"/>
      <c r="J93" s="385"/>
      <c r="K93" s="385"/>
      <c r="L93" s="386"/>
      <c r="M93" s="119"/>
      <c r="AA93" s="106"/>
      <c r="AB93" s="106"/>
      <c r="AC93" s="106"/>
      <c r="AD93" s="106"/>
      <c r="AE93" s="106"/>
    </row>
    <row r="94" spans="2:31" x14ac:dyDescent="0.2">
      <c r="B94" s="130" t="s">
        <v>90</v>
      </c>
      <c r="C94" s="129"/>
      <c r="D94" s="128"/>
      <c r="E94" s="127">
        <f>G144</f>
        <v>0</v>
      </c>
      <c r="F94" s="126" t="s">
        <v>20</v>
      </c>
      <c r="G94" s="125" t="str">
        <f>IF(E94&gt;0,E94,"")</f>
        <v/>
      </c>
      <c r="H94" s="129"/>
      <c r="I94" s="128"/>
      <c r="J94" s="127">
        <f>L144</f>
        <v>0</v>
      </c>
      <c r="K94" s="126" t="s">
        <v>20</v>
      </c>
      <c r="L94" s="125" t="str">
        <f>IF(J94&gt;0,J94,"")</f>
        <v/>
      </c>
      <c r="M94" s="119"/>
      <c r="AA94" s="106"/>
      <c r="AB94" s="106"/>
      <c r="AC94" s="106"/>
      <c r="AD94" s="106"/>
      <c r="AE94" s="106"/>
    </row>
    <row r="95" spans="2:31" x14ac:dyDescent="0.2">
      <c r="B95" s="17" t="s">
        <v>91</v>
      </c>
      <c r="C95" s="52"/>
      <c r="D95" s="53"/>
      <c r="E95" s="54">
        <f>G158</f>
        <v>0</v>
      </c>
      <c r="F95" s="42" t="s">
        <v>20</v>
      </c>
      <c r="G95" s="55" t="str">
        <f>IF(E95&gt;0,E95,"")</f>
        <v/>
      </c>
      <c r="H95" s="52"/>
      <c r="I95" s="53"/>
      <c r="J95" s="54">
        <f>L158</f>
        <v>0</v>
      </c>
      <c r="K95" s="42" t="s">
        <v>20</v>
      </c>
      <c r="L95" s="55" t="str">
        <f>IF(J95&gt;0,J95,"")</f>
        <v/>
      </c>
      <c r="M95" s="119"/>
      <c r="AA95" s="106"/>
      <c r="AB95" s="106"/>
      <c r="AC95" s="106"/>
      <c r="AD95" s="106"/>
      <c r="AE95" s="106"/>
    </row>
    <row r="96" spans="2:31" x14ac:dyDescent="0.2">
      <c r="B96" s="17" t="s">
        <v>126</v>
      </c>
      <c r="C96" s="49"/>
      <c r="D96" s="50"/>
      <c r="E96" s="51">
        <f>G172</f>
        <v>0</v>
      </c>
      <c r="F96" s="23" t="s">
        <v>20</v>
      </c>
      <c r="G96" s="24" t="str">
        <f>IF(E96&gt;0,E96,"")</f>
        <v/>
      </c>
      <c r="H96" s="49"/>
      <c r="I96" s="50"/>
      <c r="J96" s="51">
        <f>L172</f>
        <v>0</v>
      </c>
      <c r="K96" s="23" t="s">
        <v>20</v>
      </c>
      <c r="L96" s="24" t="str">
        <f>IF(J96&gt;0,J96,"")</f>
        <v/>
      </c>
      <c r="M96" s="119"/>
    </row>
    <row r="97" spans="2:13" x14ac:dyDescent="0.2">
      <c r="B97" s="17" t="s">
        <v>127</v>
      </c>
      <c r="C97" s="52"/>
      <c r="D97" s="53"/>
      <c r="E97" s="54">
        <f>G186</f>
        <v>0</v>
      </c>
      <c r="F97" s="42" t="s">
        <v>20</v>
      </c>
      <c r="G97" s="55" t="str">
        <f>IF(E97&gt;0,E97,"")</f>
        <v/>
      </c>
      <c r="H97" s="52"/>
      <c r="I97" s="53"/>
      <c r="J97" s="54">
        <f>L186</f>
        <v>0</v>
      </c>
      <c r="K97" s="42" t="s">
        <v>20</v>
      </c>
      <c r="L97" s="55" t="str">
        <f>IF(J97&gt;0,J97,"")</f>
        <v/>
      </c>
      <c r="M97" s="119"/>
    </row>
    <row r="98" spans="2:13" x14ac:dyDescent="0.2">
      <c r="B98" s="43" t="s">
        <v>177</v>
      </c>
      <c r="C98" s="124"/>
      <c r="D98" s="122"/>
      <c r="E98" s="121">
        <v>0</v>
      </c>
      <c r="F98" s="120" t="s">
        <v>20</v>
      </c>
      <c r="G98" s="19" t="str">
        <f>IF(E98&gt;0,E98,"")</f>
        <v/>
      </c>
      <c r="H98" s="123"/>
      <c r="I98" s="122"/>
      <c r="J98" s="121">
        <v>0</v>
      </c>
      <c r="K98" s="120" t="s">
        <v>20</v>
      </c>
      <c r="L98" s="19" t="str">
        <f>IF(J98&gt;0,J98,"")</f>
        <v/>
      </c>
      <c r="M98" s="119"/>
    </row>
    <row r="99" spans="2:13" ht="21" customHeight="1" x14ac:dyDescent="0.2">
      <c r="B99" s="193" t="s">
        <v>178</v>
      </c>
      <c r="C99" s="211" t="s">
        <v>97</v>
      </c>
      <c r="D99" s="212"/>
      <c r="E99" s="212"/>
      <c r="F99" s="213"/>
      <c r="G99" s="118">
        <f>SUM(G9:G98)</f>
        <v>0.12</v>
      </c>
      <c r="H99" s="211" t="s">
        <v>179</v>
      </c>
      <c r="I99" s="212"/>
      <c r="J99" s="212"/>
      <c r="K99" s="212"/>
      <c r="L99" s="118">
        <f>SUM(L9:L98)</f>
        <v>0.68200000000000005</v>
      </c>
      <c r="M99" s="117"/>
    </row>
    <row r="100" spans="2:13" x14ac:dyDescent="0.2">
      <c r="C100" s="116"/>
      <c r="G100" s="116"/>
      <c r="H100" s="116"/>
      <c r="I100" s="116"/>
      <c r="J100" s="116"/>
      <c r="K100" s="116"/>
    </row>
    <row r="102" spans="2:13" ht="36" customHeight="1" x14ac:dyDescent="0.2">
      <c r="B102" s="115"/>
      <c r="C102" s="247" t="s">
        <v>190</v>
      </c>
      <c r="D102" s="247"/>
      <c r="E102" s="247"/>
      <c r="F102" s="247"/>
      <c r="G102" s="247"/>
      <c r="H102" s="247"/>
      <c r="I102" s="247"/>
      <c r="J102" s="247"/>
      <c r="K102" s="247"/>
      <c r="L102" s="248"/>
    </row>
    <row r="103" spans="2:13" ht="12.75" customHeight="1" x14ac:dyDescent="0.2">
      <c r="B103" s="313" t="s">
        <v>95</v>
      </c>
      <c r="C103" s="314"/>
      <c r="D103" s="314"/>
      <c r="E103" s="314"/>
      <c r="F103" s="314"/>
      <c r="G103" s="314"/>
      <c r="H103" s="314"/>
      <c r="I103" s="314"/>
      <c r="J103" s="314"/>
      <c r="K103" s="314"/>
      <c r="L103" s="315"/>
    </row>
    <row r="104" spans="2:13" x14ac:dyDescent="0.2">
      <c r="B104" s="316"/>
      <c r="C104" s="317"/>
      <c r="D104" s="317"/>
      <c r="E104" s="317"/>
      <c r="F104" s="317"/>
      <c r="G104" s="317"/>
      <c r="H104" s="317"/>
      <c r="I104" s="317"/>
      <c r="J104" s="317"/>
      <c r="K104" s="317"/>
      <c r="L104" s="318"/>
    </row>
    <row r="105" spans="2:13" ht="3.75" customHeight="1" x14ac:dyDescent="0.2"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</row>
    <row r="106" spans="2:13" x14ac:dyDescent="0.2">
      <c r="B106" s="397"/>
      <c r="C106" s="390"/>
      <c r="D106" s="390"/>
      <c r="E106" s="390"/>
      <c r="F106" s="390"/>
      <c r="G106" s="398"/>
      <c r="H106" s="413" t="s">
        <v>96</v>
      </c>
      <c r="I106" s="413"/>
      <c r="J106" s="413"/>
      <c r="K106" s="413"/>
      <c r="L106" s="414"/>
    </row>
    <row r="107" spans="2:13" x14ac:dyDescent="0.2">
      <c r="B107" s="415"/>
      <c r="C107" s="368"/>
      <c r="D107" s="368"/>
      <c r="E107" s="368"/>
      <c r="F107" s="368"/>
      <c r="G107" s="369"/>
      <c r="H107" s="326" t="s">
        <v>5</v>
      </c>
      <c r="I107" s="327"/>
      <c r="J107" s="327"/>
      <c r="K107" s="327"/>
      <c r="L107" s="328"/>
    </row>
    <row r="108" spans="2:13" x14ac:dyDescent="0.2">
      <c r="B108" s="410" t="s">
        <v>180</v>
      </c>
      <c r="C108" s="411"/>
      <c r="D108" s="412"/>
      <c r="E108" s="399">
        <f>rng_Total_Standby_Draw</f>
        <v>0.12</v>
      </c>
      <c r="F108" s="329"/>
      <c r="G108" s="330"/>
      <c r="H108" s="190" t="s">
        <v>19</v>
      </c>
      <c r="I108" s="394">
        <f>VLOOKUP(H107,AD7:AE11,2,FALSE)</f>
        <v>24</v>
      </c>
      <c r="J108" s="395"/>
      <c r="K108" s="59" t="s">
        <v>20</v>
      </c>
      <c r="L108" s="111">
        <f>rng_Standby_Load*rng_Standby_Time</f>
        <v>2.88</v>
      </c>
    </row>
    <row r="109" spans="2:13" x14ac:dyDescent="0.2">
      <c r="B109" s="397"/>
      <c r="C109" s="390"/>
      <c r="D109" s="390"/>
      <c r="E109" s="390"/>
      <c r="F109" s="390"/>
      <c r="G109" s="398"/>
      <c r="H109" s="416" t="s">
        <v>181</v>
      </c>
      <c r="I109" s="416"/>
      <c r="J109" s="416"/>
      <c r="K109" s="416"/>
      <c r="L109" s="417"/>
    </row>
    <row r="110" spans="2:13" x14ac:dyDescent="0.2">
      <c r="B110" s="415"/>
      <c r="C110" s="368"/>
      <c r="D110" s="368"/>
      <c r="E110" s="368"/>
      <c r="F110" s="368"/>
      <c r="G110" s="369"/>
      <c r="H110" s="326" t="s">
        <v>4</v>
      </c>
      <c r="I110" s="327"/>
      <c r="J110" s="327"/>
      <c r="K110" s="327"/>
      <c r="L110" s="328"/>
    </row>
    <row r="111" spans="2:13" x14ac:dyDescent="0.2">
      <c r="B111" s="410" t="s">
        <v>130</v>
      </c>
      <c r="C111" s="411"/>
      <c r="D111" s="412"/>
      <c r="E111" s="399">
        <f>rng_Total_Alarm_Draw</f>
        <v>0.68200000000000005</v>
      </c>
      <c r="F111" s="329"/>
      <c r="G111" s="330"/>
      <c r="H111" s="190" t="s">
        <v>19</v>
      </c>
      <c r="I111" s="394">
        <f>VLOOKUP(H110,AA7:AB14,2,FALSE)</f>
        <v>8.4000000000000005E-2</v>
      </c>
      <c r="J111" s="395"/>
      <c r="K111" s="59" t="s">
        <v>20</v>
      </c>
      <c r="L111" s="111">
        <f>rng_Alarm_Load*rng_Alarm_Time</f>
        <v>5.7288000000000006E-2</v>
      </c>
    </row>
    <row r="112" spans="2:13" ht="21.75" customHeight="1" x14ac:dyDescent="0.2">
      <c r="B112" s="257" t="s">
        <v>182</v>
      </c>
      <c r="C112" s="258"/>
      <c r="D112" s="258"/>
      <c r="E112" s="258"/>
      <c r="F112" s="258"/>
      <c r="G112" s="258"/>
      <c r="H112" s="258"/>
      <c r="I112" s="258"/>
      <c r="J112" s="259"/>
      <c r="K112" s="59" t="s">
        <v>20</v>
      </c>
      <c r="L112" s="111">
        <f>L108+L111</f>
        <v>2.9372879999999997</v>
      </c>
    </row>
    <row r="113" spans="2:12" ht="13.5" customHeight="1" x14ac:dyDescent="0.2">
      <c r="B113" s="257" t="s">
        <v>183</v>
      </c>
      <c r="C113" s="258"/>
      <c r="D113" s="258"/>
      <c r="E113" s="258"/>
      <c r="F113" s="258"/>
      <c r="G113" s="258"/>
      <c r="H113" s="258"/>
      <c r="I113" s="258"/>
      <c r="J113" s="259"/>
      <c r="K113" s="109" t="s">
        <v>20</v>
      </c>
      <c r="L113" s="110">
        <v>1.2</v>
      </c>
    </row>
    <row r="114" spans="2:12" ht="22.5" customHeight="1" x14ac:dyDescent="0.2">
      <c r="B114" s="211" t="s">
        <v>184</v>
      </c>
      <c r="C114" s="212"/>
      <c r="D114" s="212"/>
      <c r="E114" s="212"/>
      <c r="F114" s="212"/>
      <c r="G114" s="212"/>
      <c r="H114" s="212"/>
      <c r="I114" s="212"/>
      <c r="J114" s="213"/>
      <c r="K114" s="109" t="s">
        <v>20</v>
      </c>
      <c r="L114" s="157">
        <f>L112*L113</f>
        <v>3.5247455999999997</v>
      </c>
    </row>
    <row r="115" spans="2:12" ht="7.5" customHeight="1" x14ac:dyDescent="0.2">
      <c r="B115" s="56"/>
      <c r="C115" s="56"/>
      <c r="D115" s="56"/>
      <c r="E115" s="107"/>
    </row>
    <row r="116" spans="2:12" ht="20.25" customHeight="1" x14ac:dyDescent="0.2">
      <c r="B116" s="201" t="s">
        <v>103</v>
      </c>
      <c r="C116" s="202"/>
      <c r="D116" s="202"/>
      <c r="E116" s="202"/>
      <c r="F116" s="202"/>
      <c r="G116" s="202"/>
      <c r="H116" s="407" t="str">
        <f>IF(L114&lt;=12,"BAT-12120 - 12AH Batteries",IF(L114&lt;=18,"BAT-12180 - 18AH Batteries",IF(L114&lt;=26,"BAT-12260 - 26AH Batteries",IF(L114&lt;=55,"BAT-12550 - 55AH Batteries",IF(L114&lt;=100,"BAT-121000 - 100AH Batteries","No recomendation for battery.")))))</f>
        <v>BAT-12120 - 12AH Batteries</v>
      </c>
      <c r="I116" s="408"/>
      <c r="J116" s="408"/>
      <c r="K116" s="408"/>
      <c r="L116" s="409"/>
    </row>
    <row r="117" spans="2:12" ht="8.25" customHeight="1" x14ac:dyDescent="0.2">
      <c r="B117" s="56"/>
      <c r="C117" s="56"/>
      <c r="D117" s="56"/>
      <c r="E117" s="56"/>
    </row>
    <row r="118" spans="2:12" x14ac:dyDescent="0.2">
      <c r="B118" s="392" t="s">
        <v>104</v>
      </c>
      <c r="C118" s="393"/>
      <c r="D118" s="393"/>
      <c r="E118" s="393"/>
      <c r="F118" s="393"/>
      <c r="G118" s="396"/>
      <c r="H118" s="397"/>
      <c r="I118" s="390"/>
      <c r="J118" s="390"/>
      <c r="K118" s="390"/>
      <c r="L118" s="398"/>
    </row>
    <row r="119" spans="2:12" x14ac:dyDescent="0.2">
      <c r="B119" s="401" t="str">
        <f>IF(Total_AH_Required&lt;=18,"The batteries can be charged by the MS-9600UDLS Charger.",IF(Total_AH_Required&lt;=75,"The batteries will require a CHG-75 External Battery Charger.",IF(Total_AH_Required&lt;=120,"The batteries will require a CHG-120F External Battery Charger.","This system will require multiple External Battery Chargers.")))</f>
        <v>The batteries can be charged by the MS-9600UDLS Charger.</v>
      </c>
      <c r="C119" s="402"/>
      <c r="D119" s="402"/>
      <c r="E119" s="402"/>
      <c r="F119" s="402"/>
      <c r="G119" s="402"/>
      <c r="H119" s="402"/>
      <c r="I119" s="402"/>
      <c r="J119" s="402"/>
      <c r="K119" s="402"/>
      <c r="L119" s="403"/>
    </row>
    <row r="120" spans="2:12" x14ac:dyDescent="0.2">
      <c r="B120" s="404" t="str">
        <f>IF(ROUNDUP(Total_AH_Required,0)&lt;=18,"The batteries can be housed in the MS-9600UDLS Cabinet.",IF(ROUNDUP(Total_AH_Required,0)&lt;=26,"You will need a BB-26 Backbox for these batteries.",IF(ROUNDUP(Total_AH_Required,0)&lt;=55,"You will need a BB-55 Backbox for these batteries.","You will need multiple BB-55 Backboxes for these batteries.")))</f>
        <v>The batteries can be housed in the MS-9600UDLS Cabinet.</v>
      </c>
      <c r="C120" s="405"/>
      <c r="D120" s="405"/>
      <c r="E120" s="405"/>
      <c r="F120" s="405"/>
      <c r="G120" s="405"/>
      <c r="H120" s="405"/>
      <c r="I120" s="405"/>
      <c r="J120" s="405"/>
      <c r="K120" s="405"/>
      <c r="L120" s="406"/>
    </row>
    <row r="121" spans="2:12" x14ac:dyDescent="0.2">
      <c r="B121" s="391"/>
      <c r="C121" s="391"/>
      <c r="D121" s="391"/>
      <c r="E121" s="391"/>
      <c r="F121" s="87"/>
      <c r="G121" s="87"/>
      <c r="H121" s="87"/>
      <c r="I121" s="87"/>
      <c r="J121" s="87"/>
      <c r="K121" s="87"/>
      <c r="L121" s="87"/>
    </row>
    <row r="122" spans="2:12" x14ac:dyDescent="0.2">
      <c r="B122" s="392" t="s">
        <v>105</v>
      </c>
      <c r="C122" s="393"/>
      <c r="D122" s="393"/>
      <c r="E122" s="393"/>
      <c r="F122" s="393"/>
      <c r="G122" s="393"/>
      <c r="H122" s="400"/>
      <c r="I122" s="366"/>
      <c r="J122" s="366"/>
      <c r="K122" s="366"/>
      <c r="L122" s="367"/>
    </row>
    <row r="123" spans="2:12" x14ac:dyDescent="0.2">
      <c r="B123" s="387" t="str">
        <f>IF(_NAC1="","NAC#1 current is within the limitations of the circuit.",IF(_NAC1&gt;3,"**THE CURRENT FOR NAC#1 EXCEEDS THE MAX. OUTPUT OF THE CIRCUIT**","NAC#1 current is within the limitations of the circuit."))</f>
        <v>NAC#1 current is within the limitations of the circuit.</v>
      </c>
      <c r="C123" s="388"/>
      <c r="D123" s="388"/>
      <c r="E123" s="388"/>
      <c r="F123" s="388"/>
      <c r="G123" s="388"/>
      <c r="H123" s="388"/>
      <c r="I123" s="388"/>
      <c r="J123" s="388"/>
      <c r="K123" s="388"/>
      <c r="L123" s="389"/>
    </row>
    <row r="124" spans="2:12" x14ac:dyDescent="0.2">
      <c r="B124" s="387" t="str">
        <f>IF(_NAC2="","NAC#2 current is within the limitations of the circuit.",IF(_NAC2&gt;3,"**THE CURRENT FOR NAC#2 EXCEEDS THE MAX. OUTPUT OF THE CIRCUIT**","NAC#2 current is within the limitations of the circuit."))</f>
        <v>NAC#2 current is within the limitations of the circuit.</v>
      </c>
      <c r="C124" s="388"/>
      <c r="D124" s="388"/>
      <c r="E124" s="388"/>
      <c r="F124" s="388"/>
      <c r="G124" s="388"/>
      <c r="H124" s="388"/>
      <c r="I124" s="388"/>
      <c r="J124" s="388"/>
      <c r="K124" s="388"/>
      <c r="L124" s="389"/>
    </row>
    <row r="125" spans="2:12" x14ac:dyDescent="0.2">
      <c r="B125" s="387" t="str">
        <f>IF(_NAC3="","NAC#3 current is within the limitations of the circuit.",IF(_NAC3&gt;3,"**THE CURRENT FOR NAC#3 EXCEEDS THE MAX. OUTPUT OF THE CIRCUIT**","NAC#3 current is within the limitations of the circuit."))</f>
        <v>NAC#3 current is within the limitations of the circuit.</v>
      </c>
      <c r="C125" s="388"/>
      <c r="D125" s="388"/>
      <c r="E125" s="388"/>
      <c r="F125" s="388"/>
      <c r="G125" s="388"/>
      <c r="H125" s="388"/>
      <c r="I125" s="388"/>
      <c r="J125" s="388"/>
      <c r="K125" s="388"/>
      <c r="L125" s="389"/>
    </row>
    <row r="126" spans="2:12" x14ac:dyDescent="0.2">
      <c r="B126" s="387" t="str">
        <f>IF(_NAC4="","NAC#4 current is within the limitations of the circuit.",IF(_NAC4&gt;3,"**THE CURRENT FOR NAC#4 EXCEEDS THE MAX. OUTPUT OF THE CIRCUIT**","NAC#4 current is within the limitations of the circuit."))</f>
        <v>NAC#4 current is within the limitations of the circuit.</v>
      </c>
      <c r="C126" s="388"/>
      <c r="D126" s="388"/>
      <c r="E126" s="388"/>
      <c r="F126" s="388"/>
      <c r="G126" s="388"/>
      <c r="H126" s="388"/>
      <c r="I126" s="388"/>
      <c r="J126" s="388"/>
      <c r="K126" s="388"/>
      <c r="L126" s="389"/>
    </row>
    <row r="127" spans="2:12" x14ac:dyDescent="0.2">
      <c r="B127" s="387" t="str">
        <f>IF(rng_Standby_Load&gt;7,"**THE STANDBY CURRENT EXCEEDS THE MAX. OUTPUT OF THE PANEL**","The standby current is within the limitations of the panel.")</f>
        <v>The standby current is within the limitations of the panel.</v>
      </c>
      <c r="C127" s="388"/>
      <c r="D127" s="388"/>
      <c r="E127" s="388"/>
      <c r="F127" s="388"/>
      <c r="G127" s="388"/>
      <c r="H127" s="388"/>
      <c r="I127" s="388"/>
      <c r="J127" s="388"/>
      <c r="K127" s="388"/>
      <c r="L127" s="389"/>
    </row>
    <row r="128" spans="2:12" x14ac:dyDescent="0.2">
      <c r="B128" s="387" t="str">
        <f>IF(rng_Alarm_Load&gt;7,"**THE ALARM CURRENT EXCEEDS THE MAX. OUTPUT OF THE PANEL**","The alarm current is within output limitations of the panel.")</f>
        <v>The alarm current is within output limitations of the panel.</v>
      </c>
      <c r="C128" s="388"/>
      <c r="D128" s="388"/>
      <c r="E128" s="388"/>
      <c r="F128" s="388"/>
      <c r="G128" s="388"/>
      <c r="H128" s="388"/>
      <c r="I128" s="388"/>
      <c r="J128" s="388"/>
      <c r="K128" s="388"/>
      <c r="L128" s="389"/>
    </row>
    <row r="129" spans="2:12" x14ac:dyDescent="0.2">
      <c r="B129" s="343"/>
      <c r="C129" s="390"/>
      <c r="D129" s="390"/>
      <c r="E129" s="390"/>
      <c r="F129" s="182"/>
      <c r="G129" s="182"/>
      <c r="H129" s="182"/>
      <c r="I129" s="182"/>
      <c r="J129" s="182"/>
      <c r="K129" s="182"/>
      <c r="L129" s="182"/>
    </row>
    <row r="131" spans="2:12" ht="36.75" customHeight="1" x14ac:dyDescent="0.2">
      <c r="B131" s="70"/>
      <c r="C131" s="247" t="s">
        <v>191</v>
      </c>
      <c r="D131" s="247"/>
      <c r="E131" s="247"/>
      <c r="F131" s="247"/>
      <c r="G131" s="247"/>
      <c r="H131" s="247"/>
      <c r="I131" s="247"/>
      <c r="J131" s="247"/>
      <c r="K131" s="247"/>
      <c r="L131" s="248"/>
    </row>
    <row r="132" spans="2:12" x14ac:dyDescent="0.2">
      <c r="B132" s="223" t="s">
        <v>186</v>
      </c>
      <c r="C132" s="224"/>
      <c r="D132" s="224"/>
      <c r="E132" s="224"/>
      <c r="F132" s="224"/>
      <c r="G132" s="224"/>
      <c r="H132" s="224"/>
      <c r="I132" s="224"/>
      <c r="J132" s="224"/>
      <c r="K132" s="224"/>
      <c r="L132" s="225"/>
    </row>
    <row r="133" spans="2:12" x14ac:dyDescent="0.2">
      <c r="B133" s="105" t="s">
        <v>12</v>
      </c>
      <c r="C133" s="15" t="s">
        <v>13</v>
      </c>
      <c r="D133" s="217" t="s">
        <v>108</v>
      </c>
      <c r="E133" s="218"/>
      <c r="F133" s="219"/>
      <c r="G133" s="15" t="s">
        <v>15</v>
      </c>
      <c r="H133" s="15" t="s">
        <v>13</v>
      </c>
      <c r="I133" s="220" t="s">
        <v>109</v>
      </c>
      <c r="J133" s="221"/>
      <c r="K133" s="222"/>
      <c r="L133" s="16" t="s">
        <v>15</v>
      </c>
    </row>
    <row r="134" spans="2:12" x14ac:dyDescent="0.2">
      <c r="B134" s="97"/>
      <c r="C134" s="100">
        <v>0</v>
      </c>
      <c r="D134" s="42" t="s">
        <v>19</v>
      </c>
      <c r="E134" s="96">
        <v>0</v>
      </c>
      <c r="F134" s="42" t="s">
        <v>20</v>
      </c>
      <c r="G134" s="55" t="str">
        <f t="shared" ref="G134:G143" si="12">IF(C134&gt;0,PRODUCT(C134,E134),"")</f>
        <v/>
      </c>
      <c r="H134" s="71">
        <f t="shared" ref="H134:H143" si="13">C134</f>
        <v>0</v>
      </c>
      <c r="I134" s="42" t="s">
        <v>19</v>
      </c>
      <c r="J134" s="96">
        <v>0</v>
      </c>
      <c r="K134" s="42" t="s">
        <v>20</v>
      </c>
      <c r="L134" s="55" t="str">
        <f t="shared" ref="L134:L143" si="14">IF(H134&gt;0,PRODUCT(H134,J134),"")</f>
        <v/>
      </c>
    </row>
    <row r="135" spans="2:12" x14ac:dyDescent="0.2">
      <c r="B135" s="93"/>
      <c r="C135" s="83">
        <v>0</v>
      </c>
      <c r="D135" s="18" t="s">
        <v>19</v>
      </c>
      <c r="E135" s="94">
        <v>0</v>
      </c>
      <c r="F135" s="18" t="s">
        <v>20</v>
      </c>
      <c r="G135" s="20" t="str">
        <f t="shared" si="12"/>
        <v/>
      </c>
      <c r="H135" s="21">
        <f t="shared" si="13"/>
        <v>0</v>
      </c>
      <c r="I135" s="18" t="s">
        <v>19</v>
      </c>
      <c r="J135" s="94">
        <v>0</v>
      </c>
      <c r="K135" s="18" t="s">
        <v>20</v>
      </c>
      <c r="L135" s="20" t="str">
        <f t="shared" si="14"/>
        <v/>
      </c>
    </row>
    <row r="136" spans="2:12" x14ac:dyDescent="0.2">
      <c r="B136" s="93"/>
      <c r="C136" s="83">
        <v>0</v>
      </c>
      <c r="D136" s="18" t="s">
        <v>19</v>
      </c>
      <c r="E136" s="94">
        <v>0</v>
      </c>
      <c r="F136" s="18" t="s">
        <v>20</v>
      </c>
      <c r="G136" s="20" t="str">
        <f t="shared" si="12"/>
        <v/>
      </c>
      <c r="H136" s="21">
        <f t="shared" si="13"/>
        <v>0</v>
      </c>
      <c r="I136" s="18" t="s">
        <v>19</v>
      </c>
      <c r="J136" s="94">
        <v>0</v>
      </c>
      <c r="K136" s="18" t="s">
        <v>20</v>
      </c>
      <c r="L136" s="20" t="str">
        <f t="shared" si="14"/>
        <v/>
      </c>
    </row>
    <row r="137" spans="2:12" x14ac:dyDescent="0.2">
      <c r="B137" s="98"/>
      <c r="C137" s="85">
        <v>0</v>
      </c>
      <c r="D137" s="73" t="s">
        <v>19</v>
      </c>
      <c r="E137" s="101">
        <v>0</v>
      </c>
      <c r="F137" s="73" t="s">
        <v>20</v>
      </c>
      <c r="G137" s="48" t="str">
        <f t="shared" si="12"/>
        <v/>
      </c>
      <c r="H137" s="72">
        <f t="shared" si="13"/>
        <v>0</v>
      </c>
      <c r="I137" s="73" t="s">
        <v>19</v>
      </c>
      <c r="J137" s="101">
        <v>0</v>
      </c>
      <c r="K137" s="73" t="s">
        <v>20</v>
      </c>
      <c r="L137" s="48" t="str">
        <f t="shared" si="14"/>
        <v/>
      </c>
    </row>
    <row r="138" spans="2:12" x14ac:dyDescent="0.2">
      <c r="B138" s="99"/>
      <c r="C138" s="82">
        <v>0</v>
      </c>
      <c r="D138" s="23" t="s">
        <v>19</v>
      </c>
      <c r="E138" s="95">
        <v>0</v>
      </c>
      <c r="F138" s="23" t="s">
        <v>20</v>
      </c>
      <c r="G138" s="24" t="str">
        <f t="shared" si="12"/>
        <v/>
      </c>
      <c r="H138" s="25">
        <f t="shared" si="13"/>
        <v>0</v>
      </c>
      <c r="I138" s="23" t="s">
        <v>19</v>
      </c>
      <c r="J138" s="95">
        <v>0</v>
      </c>
      <c r="K138" s="23" t="s">
        <v>20</v>
      </c>
      <c r="L138" s="24" t="str">
        <f t="shared" si="14"/>
        <v/>
      </c>
    </row>
    <row r="139" spans="2:12" x14ac:dyDescent="0.2">
      <c r="B139" s="99"/>
      <c r="C139" s="82">
        <v>0</v>
      </c>
      <c r="D139" s="23" t="s">
        <v>19</v>
      </c>
      <c r="E139" s="95">
        <v>0</v>
      </c>
      <c r="F139" s="23" t="s">
        <v>20</v>
      </c>
      <c r="G139" s="24" t="str">
        <f t="shared" si="12"/>
        <v/>
      </c>
      <c r="H139" s="25">
        <f t="shared" si="13"/>
        <v>0</v>
      </c>
      <c r="I139" s="23" t="s">
        <v>19</v>
      </c>
      <c r="J139" s="95">
        <v>0</v>
      </c>
      <c r="K139" s="23" t="s">
        <v>20</v>
      </c>
      <c r="L139" s="24" t="str">
        <f t="shared" si="14"/>
        <v/>
      </c>
    </row>
    <row r="140" spans="2:12" x14ac:dyDescent="0.2">
      <c r="B140" s="97"/>
      <c r="C140" s="100">
        <v>0</v>
      </c>
      <c r="D140" s="42" t="s">
        <v>19</v>
      </c>
      <c r="E140" s="96">
        <v>0</v>
      </c>
      <c r="F140" s="42" t="s">
        <v>20</v>
      </c>
      <c r="G140" s="55" t="str">
        <f t="shared" si="12"/>
        <v/>
      </c>
      <c r="H140" s="71">
        <f t="shared" si="13"/>
        <v>0</v>
      </c>
      <c r="I140" s="42" t="s">
        <v>19</v>
      </c>
      <c r="J140" s="96">
        <v>0</v>
      </c>
      <c r="K140" s="42" t="s">
        <v>20</v>
      </c>
      <c r="L140" s="55" t="str">
        <f t="shared" si="14"/>
        <v/>
      </c>
    </row>
    <row r="141" spans="2:12" x14ac:dyDescent="0.2">
      <c r="B141" s="93"/>
      <c r="C141" s="83">
        <v>0</v>
      </c>
      <c r="D141" s="18" t="s">
        <v>19</v>
      </c>
      <c r="E141" s="94">
        <v>0</v>
      </c>
      <c r="F141" s="18" t="s">
        <v>20</v>
      </c>
      <c r="G141" s="20" t="str">
        <f t="shared" si="12"/>
        <v/>
      </c>
      <c r="H141" s="21">
        <f t="shared" si="13"/>
        <v>0</v>
      </c>
      <c r="I141" s="18" t="s">
        <v>19</v>
      </c>
      <c r="J141" s="94">
        <v>0</v>
      </c>
      <c r="K141" s="18" t="s">
        <v>20</v>
      </c>
      <c r="L141" s="20" t="str">
        <f t="shared" si="14"/>
        <v/>
      </c>
    </row>
    <row r="142" spans="2:12" x14ac:dyDescent="0.2">
      <c r="B142" s="93"/>
      <c r="C142" s="83">
        <v>0</v>
      </c>
      <c r="D142" s="18" t="s">
        <v>19</v>
      </c>
      <c r="E142" s="94">
        <v>0</v>
      </c>
      <c r="F142" s="18" t="s">
        <v>20</v>
      </c>
      <c r="G142" s="20" t="str">
        <f t="shared" si="12"/>
        <v/>
      </c>
      <c r="H142" s="21">
        <f t="shared" si="13"/>
        <v>0</v>
      </c>
      <c r="I142" s="18" t="s">
        <v>19</v>
      </c>
      <c r="J142" s="94">
        <v>0</v>
      </c>
      <c r="K142" s="18" t="s">
        <v>20</v>
      </c>
      <c r="L142" s="20" t="str">
        <f t="shared" si="14"/>
        <v/>
      </c>
    </row>
    <row r="143" spans="2:12" x14ac:dyDescent="0.2">
      <c r="B143" s="98"/>
      <c r="C143" s="85">
        <v>0</v>
      </c>
      <c r="D143" s="73" t="s">
        <v>19</v>
      </c>
      <c r="E143" s="101">
        <v>0</v>
      </c>
      <c r="F143" s="73" t="s">
        <v>20</v>
      </c>
      <c r="G143" s="48" t="str">
        <f t="shared" si="12"/>
        <v/>
      </c>
      <c r="H143" s="72">
        <f t="shared" si="13"/>
        <v>0</v>
      </c>
      <c r="I143" s="73" t="s">
        <v>19</v>
      </c>
      <c r="J143" s="101">
        <v>0</v>
      </c>
      <c r="K143" s="74" t="s">
        <v>20</v>
      </c>
      <c r="L143" s="75" t="str">
        <f t="shared" si="14"/>
        <v/>
      </c>
    </row>
    <row r="144" spans="2:12" x14ac:dyDescent="0.2">
      <c r="B144" s="208" t="s">
        <v>93</v>
      </c>
      <c r="C144" s="212"/>
      <c r="D144" s="212"/>
      <c r="E144" s="212"/>
      <c r="F144" s="212"/>
      <c r="G144" s="1">
        <f>SUM(G134:G143)</f>
        <v>0</v>
      </c>
      <c r="H144" s="382" t="s">
        <v>114</v>
      </c>
      <c r="I144" s="383"/>
      <c r="J144" s="383"/>
      <c r="K144" s="384"/>
      <c r="L144" s="1">
        <f>SUM(L134:L143)</f>
        <v>0</v>
      </c>
    </row>
    <row r="145" spans="2:12" x14ac:dyDescent="0.2"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</row>
    <row r="146" spans="2:12" x14ac:dyDescent="0.2">
      <c r="B146" s="223" t="s">
        <v>187</v>
      </c>
      <c r="C146" s="224"/>
      <c r="D146" s="224"/>
      <c r="E146" s="224"/>
      <c r="F146" s="224"/>
      <c r="G146" s="224"/>
      <c r="H146" s="224"/>
      <c r="I146" s="224"/>
      <c r="J146" s="224"/>
      <c r="K146" s="224"/>
      <c r="L146" s="225"/>
    </row>
    <row r="147" spans="2:12" x14ac:dyDescent="0.2">
      <c r="B147" s="105" t="s">
        <v>12</v>
      </c>
      <c r="C147" s="15" t="s">
        <v>13</v>
      </c>
      <c r="D147" s="217" t="s">
        <v>108</v>
      </c>
      <c r="E147" s="218"/>
      <c r="F147" s="219"/>
      <c r="G147" s="15" t="s">
        <v>15</v>
      </c>
      <c r="H147" s="15" t="s">
        <v>13</v>
      </c>
      <c r="I147" s="220" t="s">
        <v>109</v>
      </c>
      <c r="J147" s="221"/>
      <c r="K147" s="222"/>
      <c r="L147" s="16" t="s">
        <v>15</v>
      </c>
    </row>
    <row r="148" spans="2:12" x14ac:dyDescent="0.2">
      <c r="B148" s="97"/>
      <c r="C148" s="100">
        <v>0</v>
      </c>
      <c r="D148" s="42" t="s">
        <v>19</v>
      </c>
      <c r="E148" s="96">
        <v>0</v>
      </c>
      <c r="F148" s="42" t="s">
        <v>20</v>
      </c>
      <c r="G148" s="55" t="str">
        <f t="shared" ref="G148:G157" si="15">IF(C148&gt;0,PRODUCT(C148,E148),"")</f>
        <v/>
      </c>
      <c r="H148" s="71">
        <f t="shared" ref="H148:H157" si="16">C148</f>
        <v>0</v>
      </c>
      <c r="I148" s="42" t="s">
        <v>19</v>
      </c>
      <c r="J148" s="96">
        <v>0</v>
      </c>
      <c r="K148" s="42" t="s">
        <v>20</v>
      </c>
      <c r="L148" s="55" t="str">
        <f t="shared" ref="L148:L157" si="17">IF(H148&gt;0,PRODUCT(H148,J148),"")</f>
        <v/>
      </c>
    </row>
    <row r="149" spans="2:12" x14ac:dyDescent="0.2">
      <c r="B149" s="93"/>
      <c r="C149" s="83">
        <v>0</v>
      </c>
      <c r="D149" s="18" t="s">
        <v>19</v>
      </c>
      <c r="E149" s="94">
        <v>0</v>
      </c>
      <c r="F149" s="18" t="s">
        <v>20</v>
      </c>
      <c r="G149" s="20" t="str">
        <f t="shared" si="15"/>
        <v/>
      </c>
      <c r="H149" s="21">
        <f t="shared" si="16"/>
        <v>0</v>
      </c>
      <c r="I149" s="18" t="s">
        <v>19</v>
      </c>
      <c r="J149" s="94">
        <v>0</v>
      </c>
      <c r="K149" s="18" t="s">
        <v>20</v>
      </c>
      <c r="L149" s="20" t="str">
        <f t="shared" si="17"/>
        <v/>
      </c>
    </row>
    <row r="150" spans="2:12" x14ac:dyDescent="0.2">
      <c r="B150" s="93"/>
      <c r="C150" s="83">
        <v>0</v>
      </c>
      <c r="D150" s="18" t="s">
        <v>19</v>
      </c>
      <c r="E150" s="94">
        <v>0</v>
      </c>
      <c r="F150" s="18" t="s">
        <v>20</v>
      </c>
      <c r="G150" s="20" t="str">
        <f t="shared" si="15"/>
        <v/>
      </c>
      <c r="H150" s="21">
        <f t="shared" si="16"/>
        <v>0</v>
      </c>
      <c r="I150" s="18" t="s">
        <v>19</v>
      </c>
      <c r="J150" s="94">
        <v>0</v>
      </c>
      <c r="K150" s="18" t="s">
        <v>20</v>
      </c>
      <c r="L150" s="20" t="str">
        <f t="shared" si="17"/>
        <v/>
      </c>
    </row>
    <row r="151" spans="2:12" x14ac:dyDescent="0.2">
      <c r="B151" s="98"/>
      <c r="C151" s="85">
        <v>0</v>
      </c>
      <c r="D151" s="73" t="s">
        <v>19</v>
      </c>
      <c r="E151" s="101">
        <v>0</v>
      </c>
      <c r="F151" s="73" t="s">
        <v>20</v>
      </c>
      <c r="G151" s="48" t="str">
        <f t="shared" si="15"/>
        <v/>
      </c>
      <c r="H151" s="72">
        <f t="shared" si="16"/>
        <v>0</v>
      </c>
      <c r="I151" s="73" t="s">
        <v>19</v>
      </c>
      <c r="J151" s="101">
        <v>0</v>
      </c>
      <c r="K151" s="73" t="s">
        <v>20</v>
      </c>
      <c r="L151" s="48" t="str">
        <f t="shared" si="17"/>
        <v/>
      </c>
    </row>
    <row r="152" spans="2:12" x14ac:dyDescent="0.2">
      <c r="B152" s="99"/>
      <c r="C152" s="82">
        <v>0</v>
      </c>
      <c r="D152" s="23" t="s">
        <v>19</v>
      </c>
      <c r="E152" s="95">
        <v>0</v>
      </c>
      <c r="F152" s="23" t="s">
        <v>20</v>
      </c>
      <c r="G152" s="24" t="str">
        <f t="shared" si="15"/>
        <v/>
      </c>
      <c r="H152" s="25">
        <f t="shared" si="16"/>
        <v>0</v>
      </c>
      <c r="I152" s="23" t="s">
        <v>19</v>
      </c>
      <c r="J152" s="95">
        <v>0</v>
      </c>
      <c r="K152" s="23" t="s">
        <v>20</v>
      </c>
      <c r="L152" s="24" t="str">
        <f t="shared" si="17"/>
        <v/>
      </c>
    </row>
    <row r="153" spans="2:12" x14ac:dyDescent="0.2">
      <c r="B153" s="99"/>
      <c r="C153" s="82">
        <v>0</v>
      </c>
      <c r="D153" s="23" t="s">
        <v>19</v>
      </c>
      <c r="E153" s="95">
        <v>0</v>
      </c>
      <c r="F153" s="23" t="s">
        <v>20</v>
      </c>
      <c r="G153" s="24" t="str">
        <f t="shared" si="15"/>
        <v/>
      </c>
      <c r="H153" s="25">
        <f t="shared" si="16"/>
        <v>0</v>
      </c>
      <c r="I153" s="23" t="s">
        <v>19</v>
      </c>
      <c r="J153" s="95">
        <v>0</v>
      </c>
      <c r="K153" s="23" t="s">
        <v>20</v>
      </c>
      <c r="L153" s="24" t="str">
        <f t="shared" si="17"/>
        <v/>
      </c>
    </row>
    <row r="154" spans="2:12" x14ac:dyDescent="0.2">
      <c r="B154" s="97"/>
      <c r="C154" s="100">
        <v>0</v>
      </c>
      <c r="D154" s="42" t="s">
        <v>19</v>
      </c>
      <c r="E154" s="96">
        <v>0</v>
      </c>
      <c r="F154" s="42" t="s">
        <v>20</v>
      </c>
      <c r="G154" s="55" t="str">
        <f t="shared" si="15"/>
        <v/>
      </c>
      <c r="H154" s="71">
        <f t="shared" si="16"/>
        <v>0</v>
      </c>
      <c r="I154" s="42" t="s">
        <v>19</v>
      </c>
      <c r="J154" s="96">
        <v>0</v>
      </c>
      <c r="K154" s="42" t="s">
        <v>20</v>
      </c>
      <c r="L154" s="55" t="str">
        <f t="shared" si="17"/>
        <v/>
      </c>
    </row>
    <row r="155" spans="2:12" x14ac:dyDescent="0.2">
      <c r="B155" s="93"/>
      <c r="C155" s="83">
        <v>0</v>
      </c>
      <c r="D155" s="18" t="s">
        <v>19</v>
      </c>
      <c r="E155" s="94">
        <v>0</v>
      </c>
      <c r="F155" s="18" t="s">
        <v>20</v>
      </c>
      <c r="G155" s="20" t="str">
        <f t="shared" si="15"/>
        <v/>
      </c>
      <c r="H155" s="21">
        <f t="shared" si="16"/>
        <v>0</v>
      </c>
      <c r="I155" s="18" t="s">
        <v>19</v>
      </c>
      <c r="J155" s="94">
        <v>0</v>
      </c>
      <c r="K155" s="18" t="s">
        <v>20</v>
      </c>
      <c r="L155" s="20" t="str">
        <f t="shared" si="17"/>
        <v/>
      </c>
    </row>
    <row r="156" spans="2:12" x14ac:dyDescent="0.2">
      <c r="B156" s="93"/>
      <c r="C156" s="83">
        <v>0</v>
      </c>
      <c r="D156" s="18" t="s">
        <v>19</v>
      </c>
      <c r="E156" s="94">
        <v>0</v>
      </c>
      <c r="F156" s="18" t="s">
        <v>20</v>
      </c>
      <c r="G156" s="20" t="str">
        <f t="shared" si="15"/>
        <v/>
      </c>
      <c r="H156" s="21">
        <f t="shared" si="16"/>
        <v>0</v>
      </c>
      <c r="I156" s="18" t="s">
        <v>19</v>
      </c>
      <c r="J156" s="94">
        <v>0</v>
      </c>
      <c r="K156" s="18" t="s">
        <v>20</v>
      </c>
      <c r="L156" s="20" t="str">
        <f t="shared" si="17"/>
        <v/>
      </c>
    </row>
    <row r="157" spans="2:12" x14ac:dyDescent="0.2">
      <c r="B157" s="98"/>
      <c r="C157" s="85">
        <v>0</v>
      </c>
      <c r="D157" s="73" t="s">
        <v>19</v>
      </c>
      <c r="E157" s="101">
        <v>0</v>
      </c>
      <c r="F157" s="73" t="s">
        <v>20</v>
      </c>
      <c r="G157" s="48" t="str">
        <f t="shared" si="15"/>
        <v/>
      </c>
      <c r="H157" s="72">
        <f t="shared" si="16"/>
        <v>0</v>
      </c>
      <c r="I157" s="73" t="s">
        <v>19</v>
      </c>
      <c r="J157" s="101">
        <v>0</v>
      </c>
      <c r="K157" s="74" t="s">
        <v>20</v>
      </c>
      <c r="L157" s="75" t="str">
        <f t="shared" si="17"/>
        <v/>
      </c>
    </row>
    <row r="158" spans="2:12" x14ac:dyDescent="0.2">
      <c r="B158" s="208" t="s">
        <v>93</v>
      </c>
      <c r="C158" s="212"/>
      <c r="D158" s="212"/>
      <c r="E158" s="212"/>
      <c r="F158" s="212"/>
      <c r="G158" s="1">
        <f>SUM(G148:G157)</f>
        <v>0</v>
      </c>
      <c r="H158" s="382" t="s">
        <v>114</v>
      </c>
      <c r="I158" s="383"/>
      <c r="J158" s="383"/>
      <c r="K158" s="384"/>
      <c r="L158" s="1">
        <f>SUM(L148:L157)</f>
        <v>0</v>
      </c>
    </row>
    <row r="159" spans="2:12" x14ac:dyDescent="0.2">
      <c r="B159" s="106"/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</row>
    <row r="160" spans="2:12" x14ac:dyDescent="0.2">
      <c r="B160" s="223" t="s">
        <v>188</v>
      </c>
      <c r="C160" s="224"/>
      <c r="D160" s="224"/>
      <c r="E160" s="224"/>
      <c r="F160" s="224"/>
      <c r="G160" s="224"/>
      <c r="H160" s="224"/>
      <c r="I160" s="224"/>
      <c r="J160" s="224"/>
      <c r="K160" s="224"/>
      <c r="L160" s="225"/>
    </row>
    <row r="161" spans="2:12" x14ac:dyDescent="0.2">
      <c r="B161" s="105" t="s">
        <v>12</v>
      </c>
      <c r="C161" s="15" t="s">
        <v>13</v>
      </c>
      <c r="D161" s="217" t="s">
        <v>108</v>
      </c>
      <c r="E161" s="218"/>
      <c r="F161" s="219"/>
      <c r="G161" s="15" t="s">
        <v>15</v>
      </c>
      <c r="H161" s="15" t="s">
        <v>13</v>
      </c>
      <c r="I161" s="220" t="s">
        <v>109</v>
      </c>
      <c r="J161" s="221"/>
      <c r="K161" s="222"/>
      <c r="L161" s="16" t="s">
        <v>15</v>
      </c>
    </row>
    <row r="162" spans="2:12" x14ac:dyDescent="0.2">
      <c r="B162" s="97"/>
      <c r="C162" s="100">
        <v>0</v>
      </c>
      <c r="D162" s="42" t="s">
        <v>19</v>
      </c>
      <c r="E162" s="96">
        <v>0</v>
      </c>
      <c r="F162" s="42" t="s">
        <v>20</v>
      </c>
      <c r="G162" s="55" t="str">
        <f t="shared" ref="G162:G171" si="18">IF(C162&gt;0,PRODUCT(C162,E162),"")</f>
        <v/>
      </c>
      <c r="H162" s="71">
        <f t="shared" ref="H162:H171" si="19">C162</f>
        <v>0</v>
      </c>
      <c r="I162" s="42" t="s">
        <v>19</v>
      </c>
      <c r="J162" s="96">
        <v>0</v>
      </c>
      <c r="K162" s="42" t="s">
        <v>20</v>
      </c>
      <c r="L162" s="55" t="str">
        <f t="shared" ref="L162:L171" si="20">IF(H162&gt;0,PRODUCT(H162,J162),"")</f>
        <v/>
      </c>
    </row>
    <row r="163" spans="2:12" x14ac:dyDescent="0.2">
      <c r="B163" s="93"/>
      <c r="C163" s="83">
        <v>0</v>
      </c>
      <c r="D163" s="18" t="s">
        <v>19</v>
      </c>
      <c r="E163" s="94">
        <v>0</v>
      </c>
      <c r="F163" s="18" t="s">
        <v>20</v>
      </c>
      <c r="G163" s="20" t="str">
        <f t="shared" si="18"/>
        <v/>
      </c>
      <c r="H163" s="21">
        <f t="shared" si="19"/>
        <v>0</v>
      </c>
      <c r="I163" s="18" t="s">
        <v>19</v>
      </c>
      <c r="J163" s="94">
        <v>0</v>
      </c>
      <c r="K163" s="18" t="s">
        <v>20</v>
      </c>
      <c r="L163" s="20" t="str">
        <f t="shared" si="20"/>
        <v/>
      </c>
    </row>
    <row r="164" spans="2:12" x14ac:dyDescent="0.2">
      <c r="B164" s="93"/>
      <c r="C164" s="83">
        <v>0</v>
      </c>
      <c r="D164" s="18" t="s">
        <v>19</v>
      </c>
      <c r="E164" s="94">
        <v>0</v>
      </c>
      <c r="F164" s="18" t="s">
        <v>20</v>
      </c>
      <c r="G164" s="20" t="str">
        <f t="shared" si="18"/>
        <v/>
      </c>
      <c r="H164" s="21">
        <f t="shared" si="19"/>
        <v>0</v>
      </c>
      <c r="I164" s="18" t="s">
        <v>19</v>
      </c>
      <c r="J164" s="94">
        <v>0</v>
      </c>
      <c r="K164" s="18" t="s">
        <v>20</v>
      </c>
      <c r="L164" s="20" t="str">
        <f t="shared" si="20"/>
        <v/>
      </c>
    </row>
    <row r="165" spans="2:12" x14ac:dyDescent="0.2">
      <c r="B165" s="98"/>
      <c r="C165" s="85">
        <v>0</v>
      </c>
      <c r="D165" s="73" t="s">
        <v>19</v>
      </c>
      <c r="E165" s="101">
        <v>0</v>
      </c>
      <c r="F165" s="73" t="s">
        <v>20</v>
      </c>
      <c r="G165" s="48" t="str">
        <f t="shared" si="18"/>
        <v/>
      </c>
      <c r="H165" s="72">
        <f t="shared" si="19"/>
        <v>0</v>
      </c>
      <c r="I165" s="73" t="s">
        <v>19</v>
      </c>
      <c r="J165" s="101">
        <v>0</v>
      </c>
      <c r="K165" s="73" t="s">
        <v>20</v>
      </c>
      <c r="L165" s="48" t="str">
        <f t="shared" si="20"/>
        <v/>
      </c>
    </row>
    <row r="166" spans="2:12" x14ac:dyDescent="0.2">
      <c r="B166" s="99"/>
      <c r="C166" s="82">
        <v>0</v>
      </c>
      <c r="D166" s="23" t="s">
        <v>19</v>
      </c>
      <c r="E166" s="95">
        <v>0</v>
      </c>
      <c r="F166" s="23" t="s">
        <v>20</v>
      </c>
      <c r="G166" s="24" t="str">
        <f t="shared" si="18"/>
        <v/>
      </c>
      <c r="H166" s="25">
        <f t="shared" si="19"/>
        <v>0</v>
      </c>
      <c r="I166" s="23" t="s">
        <v>19</v>
      </c>
      <c r="J166" s="95">
        <v>0</v>
      </c>
      <c r="K166" s="23" t="s">
        <v>20</v>
      </c>
      <c r="L166" s="24" t="str">
        <f t="shared" si="20"/>
        <v/>
      </c>
    </row>
    <row r="167" spans="2:12" x14ac:dyDescent="0.2">
      <c r="B167" s="99"/>
      <c r="C167" s="82">
        <v>0</v>
      </c>
      <c r="D167" s="23" t="s">
        <v>19</v>
      </c>
      <c r="E167" s="95">
        <v>0</v>
      </c>
      <c r="F167" s="23" t="s">
        <v>20</v>
      </c>
      <c r="G167" s="24" t="str">
        <f t="shared" si="18"/>
        <v/>
      </c>
      <c r="H167" s="25">
        <f t="shared" si="19"/>
        <v>0</v>
      </c>
      <c r="I167" s="23" t="s">
        <v>19</v>
      </c>
      <c r="J167" s="95">
        <v>0</v>
      </c>
      <c r="K167" s="23" t="s">
        <v>20</v>
      </c>
      <c r="L167" s="24" t="str">
        <f t="shared" si="20"/>
        <v/>
      </c>
    </row>
    <row r="168" spans="2:12" x14ac:dyDescent="0.2">
      <c r="B168" s="97"/>
      <c r="C168" s="100">
        <v>0</v>
      </c>
      <c r="D168" s="42" t="s">
        <v>19</v>
      </c>
      <c r="E168" s="96">
        <v>0</v>
      </c>
      <c r="F168" s="42" t="s">
        <v>20</v>
      </c>
      <c r="G168" s="55" t="str">
        <f t="shared" si="18"/>
        <v/>
      </c>
      <c r="H168" s="71">
        <f t="shared" si="19"/>
        <v>0</v>
      </c>
      <c r="I168" s="42" t="s">
        <v>19</v>
      </c>
      <c r="J168" s="96">
        <v>0</v>
      </c>
      <c r="K168" s="42" t="s">
        <v>20</v>
      </c>
      <c r="L168" s="55" t="str">
        <f t="shared" si="20"/>
        <v/>
      </c>
    </row>
    <row r="169" spans="2:12" x14ac:dyDescent="0.2">
      <c r="B169" s="93"/>
      <c r="C169" s="83">
        <v>0</v>
      </c>
      <c r="D169" s="18" t="s">
        <v>19</v>
      </c>
      <c r="E169" s="94">
        <v>0</v>
      </c>
      <c r="F169" s="18" t="s">
        <v>20</v>
      </c>
      <c r="G169" s="20" t="str">
        <f t="shared" si="18"/>
        <v/>
      </c>
      <c r="H169" s="21">
        <f t="shared" si="19"/>
        <v>0</v>
      </c>
      <c r="I169" s="18" t="s">
        <v>19</v>
      </c>
      <c r="J169" s="94">
        <v>0</v>
      </c>
      <c r="K169" s="18" t="s">
        <v>20</v>
      </c>
      <c r="L169" s="20" t="str">
        <f t="shared" si="20"/>
        <v/>
      </c>
    </row>
    <row r="170" spans="2:12" x14ac:dyDescent="0.2">
      <c r="B170" s="93"/>
      <c r="C170" s="83">
        <v>0</v>
      </c>
      <c r="D170" s="18" t="s">
        <v>19</v>
      </c>
      <c r="E170" s="94">
        <v>0</v>
      </c>
      <c r="F170" s="18" t="s">
        <v>20</v>
      </c>
      <c r="G170" s="20" t="str">
        <f t="shared" si="18"/>
        <v/>
      </c>
      <c r="H170" s="21">
        <f t="shared" si="19"/>
        <v>0</v>
      </c>
      <c r="I170" s="18" t="s">
        <v>19</v>
      </c>
      <c r="J170" s="94">
        <v>0</v>
      </c>
      <c r="K170" s="18" t="s">
        <v>20</v>
      </c>
      <c r="L170" s="20" t="str">
        <f t="shared" si="20"/>
        <v/>
      </c>
    </row>
    <row r="171" spans="2:12" x14ac:dyDescent="0.2">
      <c r="B171" s="98"/>
      <c r="C171" s="85">
        <v>0</v>
      </c>
      <c r="D171" s="73" t="s">
        <v>19</v>
      </c>
      <c r="E171" s="101">
        <v>0</v>
      </c>
      <c r="F171" s="73" t="s">
        <v>20</v>
      </c>
      <c r="G171" s="48" t="str">
        <f t="shared" si="18"/>
        <v/>
      </c>
      <c r="H171" s="72">
        <f t="shared" si="19"/>
        <v>0</v>
      </c>
      <c r="I171" s="73" t="s">
        <v>19</v>
      </c>
      <c r="J171" s="101">
        <v>0</v>
      </c>
      <c r="K171" s="74" t="s">
        <v>20</v>
      </c>
      <c r="L171" s="75" t="str">
        <f t="shared" si="20"/>
        <v/>
      </c>
    </row>
    <row r="172" spans="2:12" x14ac:dyDescent="0.2">
      <c r="B172" s="208" t="s">
        <v>93</v>
      </c>
      <c r="C172" s="212"/>
      <c r="D172" s="212"/>
      <c r="E172" s="212"/>
      <c r="F172" s="212"/>
      <c r="G172" s="1">
        <f>SUM(G162:G171)</f>
        <v>0</v>
      </c>
      <c r="H172" s="382" t="s">
        <v>114</v>
      </c>
      <c r="I172" s="383"/>
      <c r="J172" s="383"/>
      <c r="K172" s="384"/>
      <c r="L172" s="1">
        <f>SUM(L162:L171)</f>
        <v>0</v>
      </c>
    </row>
    <row r="173" spans="2:12" x14ac:dyDescent="0.2"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</row>
    <row r="174" spans="2:12" x14ac:dyDescent="0.2">
      <c r="B174" s="223" t="s">
        <v>189</v>
      </c>
      <c r="C174" s="224"/>
      <c r="D174" s="224"/>
      <c r="E174" s="224"/>
      <c r="F174" s="224"/>
      <c r="G174" s="224"/>
      <c r="H174" s="224"/>
      <c r="I174" s="224"/>
      <c r="J174" s="224"/>
      <c r="K174" s="224"/>
      <c r="L174" s="225"/>
    </row>
    <row r="175" spans="2:12" x14ac:dyDescent="0.2">
      <c r="B175" s="105" t="s">
        <v>12</v>
      </c>
      <c r="C175" s="15" t="s">
        <v>13</v>
      </c>
      <c r="D175" s="217" t="s">
        <v>108</v>
      </c>
      <c r="E175" s="218"/>
      <c r="F175" s="219"/>
      <c r="G175" s="15" t="s">
        <v>15</v>
      </c>
      <c r="H175" s="15" t="s">
        <v>13</v>
      </c>
      <c r="I175" s="220" t="s">
        <v>109</v>
      </c>
      <c r="J175" s="221"/>
      <c r="K175" s="222"/>
      <c r="L175" s="16" t="s">
        <v>15</v>
      </c>
    </row>
    <row r="176" spans="2:12" x14ac:dyDescent="0.2">
      <c r="B176" s="97"/>
      <c r="C176" s="100">
        <v>0</v>
      </c>
      <c r="D176" s="42" t="s">
        <v>19</v>
      </c>
      <c r="E176" s="96">
        <v>0</v>
      </c>
      <c r="F176" s="42" t="s">
        <v>20</v>
      </c>
      <c r="G176" s="55" t="str">
        <f t="shared" ref="G176:G185" si="21">IF(C176&gt;0,PRODUCT(C176,E176),"")</f>
        <v/>
      </c>
      <c r="H176" s="71">
        <f t="shared" ref="H176:H185" si="22">C176</f>
        <v>0</v>
      </c>
      <c r="I176" s="42" t="s">
        <v>19</v>
      </c>
      <c r="J176" s="96">
        <v>0</v>
      </c>
      <c r="K176" s="42" t="s">
        <v>20</v>
      </c>
      <c r="L176" s="55" t="str">
        <f t="shared" ref="L176:L185" si="23">IF(H176&gt;0,PRODUCT(H176,J176),"")</f>
        <v/>
      </c>
    </row>
    <row r="177" spans="2:12" x14ac:dyDescent="0.2">
      <c r="B177" s="93"/>
      <c r="C177" s="83">
        <v>0</v>
      </c>
      <c r="D177" s="18" t="s">
        <v>19</v>
      </c>
      <c r="E177" s="94">
        <v>0</v>
      </c>
      <c r="F177" s="18" t="s">
        <v>20</v>
      </c>
      <c r="G177" s="20" t="str">
        <f t="shared" si="21"/>
        <v/>
      </c>
      <c r="H177" s="21">
        <f t="shared" si="22"/>
        <v>0</v>
      </c>
      <c r="I177" s="18" t="s">
        <v>19</v>
      </c>
      <c r="J177" s="94">
        <v>0</v>
      </c>
      <c r="K177" s="18" t="s">
        <v>20</v>
      </c>
      <c r="L177" s="20" t="str">
        <f t="shared" si="23"/>
        <v/>
      </c>
    </row>
    <row r="178" spans="2:12" x14ac:dyDescent="0.2">
      <c r="B178" s="93"/>
      <c r="C178" s="83">
        <v>0</v>
      </c>
      <c r="D178" s="18" t="s">
        <v>19</v>
      </c>
      <c r="E178" s="94">
        <v>0</v>
      </c>
      <c r="F178" s="18" t="s">
        <v>20</v>
      </c>
      <c r="G178" s="20" t="str">
        <f t="shared" si="21"/>
        <v/>
      </c>
      <c r="H178" s="21">
        <f t="shared" si="22"/>
        <v>0</v>
      </c>
      <c r="I178" s="18" t="s">
        <v>19</v>
      </c>
      <c r="J178" s="94">
        <v>0</v>
      </c>
      <c r="K178" s="18" t="s">
        <v>20</v>
      </c>
      <c r="L178" s="20" t="str">
        <f t="shared" si="23"/>
        <v/>
      </c>
    </row>
    <row r="179" spans="2:12" x14ac:dyDescent="0.2">
      <c r="B179" s="98"/>
      <c r="C179" s="85">
        <v>0</v>
      </c>
      <c r="D179" s="73" t="s">
        <v>19</v>
      </c>
      <c r="E179" s="101">
        <v>0</v>
      </c>
      <c r="F179" s="73" t="s">
        <v>20</v>
      </c>
      <c r="G179" s="48" t="str">
        <f t="shared" si="21"/>
        <v/>
      </c>
      <c r="H179" s="72">
        <f t="shared" si="22"/>
        <v>0</v>
      </c>
      <c r="I179" s="73" t="s">
        <v>19</v>
      </c>
      <c r="J179" s="101">
        <v>0</v>
      </c>
      <c r="K179" s="73" t="s">
        <v>20</v>
      </c>
      <c r="L179" s="48" t="str">
        <f t="shared" si="23"/>
        <v/>
      </c>
    </row>
    <row r="180" spans="2:12" x14ac:dyDescent="0.2">
      <c r="B180" s="99"/>
      <c r="C180" s="82">
        <v>0</v>
      </c>
      <c r="D180" s="23" t="s">
        <v>19</v>
      </c>
      <c r="E180" s="95">
        <v>0</v>
      </c>
      <c r="F180" s="23" t="s">
        <v>20</v>
      </c>
      <c r="G180" s="24" t="str">
        <f t="shared" si="21"/>
        <v/>
      </c>
      <c r="H180" s="25">
        <f t="shared" si="22"/>
        <v>0</v>
      </c>
      <c r="I180" s="23" t="s">
        <v>19</v>
      </c>
      <c r="J180" s="95">
        <v>0</v>
      </c>
      <c r="K180" s="23" t="s">
        <v>20</v>
      </c>
      <c r="L180" s="24" t="str">
        <f t="shared" si="23"/>
        <v/>
      </c>
    </row>
    <row r="181" spans="2:12" x14ac:dyDescent="0.2">
      <c r="B181" s="99"/>
      <c r="C181" s="82">
        <v>0</v>
      </c>
      <c r="D181" s="23" t="s">
        <v>19</v>
      </c>
      <c r="E181" s="95">
        <v>0</v>
      </c>
      <c r="F181" s="23" t="s">
        <v>20</v>
      </c>
      <c r="G181" s="24" t="str">
        <f t="shared" si="21"/>
        <v/>
      </c>
      <c r="H181" s="25">
        <f t="shared" si="22"/>
        <v>0</v>
      </c>
      <c r="I181" s="23" t="s">
        <v>19</v>
      </c>
      <c r="J181" s="95">
        <v>0</v>
      </c>
      <c r="K181" s="23" t="s">
        <v>20</v>
      </c>
      <c r="L181" s="24" t="str">
        <f t="shared" si="23"/>
        <v/>
      </c>
    </row>
    <row r="182" spans="2:12" x14ac:dyDescent="0.2">
      <c r="B182" s="97"/>
      <c r="C182" s="100">
        <v>0</v>
      </c>
      <c r="D182" s="42" t="s">
        <v>19</v>
      </c>
      <c r="E182" s="96">
        <v>0</v>
      </c>
      <c r="F182" s="42" t="s">
        <v>20</v>
      </c>
      <c r="G182" s="55" t="str">
        <f t="shared" si="21"/>
        <v/>
      </c>
      <c r="H182" s="71">
        <f t="shared" si="22"/>
        <v>0</v>
      </c>
      <c r="I182" s="42" t="s">
        <v>19</v>
      </c>
      <c r="J182" s="96">
        <v>0</v>
      </c>
      <c r="K182" s="42" t="s">
        <v>20</v>
      </c>
      <c r="L182" s="55" t="str">
        <f t="shared" si="23"/>
        <v/>
      </c>
    </row>
    <row r="183" spans="2:12" x14ac:dyDescent="0.2">
      <c r="B183" s="93"/>
      <c r="C183" s="83">
        <v>0</v>
      </c>
      <c r="D183" s="18" t="s">
        <v>19</v>
      </c>
      <c r="E183" s="94">
        <v>0</v>
      </c>
      <c r="F183" s="18" t="s">
        <v>20</v>
      </c>
      <c r="G183" s="20" t="str">
        <f t="shared" si="21"/>
        <v/>
      </c>
      <c r="H183" s="21">
        <f t="shared" si="22"/>
        <v>0</v>
      </c>
      <c r="I183" s="18" t="s">
        <v>19</v>
      </c>
      <c r="J183" s="94">
        <v>0</v>
      </c>
      <c r="K183" s="18" t="s">
        <v>20</v>
      </c>
      <c r="L183" s="20" t="str">
        <f t="shared" si="23"/>
        <v/>
      </c>
    </row>
    <row r="184" spans="2:12" x14ac:dyDescent="0.2">
      <c r="B184" s="93"/>
      <c r="C184" s="83">
        <v>0</v>
      </c>
      <c r="D184" s="18" t="s">
        <v>19</v>
      </c>
      <c r="E184" s="94">
        <v>0</v>
      </c>
      <c r="F184" s="18" t="s">
        <v>20</v>
      </c>
      <c r="G184" s="20" t="str">
        <f t="shared" si="21"/>
        <v/>
      </c>
      <c r="H184" s="21">
        <f t="shared" si="22"/>
        <v>0</v>
      </c>
      <c r="I184" s="18" t="s">
        <v>19</v>
      </c>
      <c r="J184" s="94">
        <v>0</v>
      </c>
      <c r="K184" s="18" t="s">
        <v>20</v>
      </c>
      <c r="L184" s="20" t="str">
        <f t="shared" si="23"/>
        <v/>
      </c>
    </row>
    <row r="185" spans="2:12" x14ac:dyDescent="0.2">
      <c r="B185" s="98"/>
      <c r="C185" s="85">
        <v>0</v>
      </c>
      <c r="D185" s="73" t="s">
        <v>19</v>
      </c>
      <c r="E185" s="101">
        <v>0</v>
      </c>
      <c r="F185" s="73" t="s">
        <v>20</v>
      </c>
      <c r="G185" s="48" t="str">
        <f t="shared" si="21"/>
        <v/>
      </c>
      <c r="H185" s="72">
        <f t="shared" si="22"/>
        <v>0</v>
      </c>
      <c r="I185" s="73" t="s">
        <v>19</v>
      </c>
      <c r="J185" s="101">
        <v>0</v>
      </c>
      <c r="K185" s="74" t="s">
        <v>20</v>
      </c>
      <c r="L185" s="75" t="str">
        <f t="shared" si="23"/>
        <v/>
      </c>
    </row>
    <row r="186" spans="2:12" x14ac:dyDescent="0.2">
      <c r="B186" s="208" t="s">
        <v>93</v>
      </c>
      <c r="C186" s="212"/>
      <c r="D186" s="212"/>
      <c r="E186" s="212"/>
      <c r="F186" s="212"/>
      <c r="G186" s="1">
        <f>SUM(G176:G185)</f>
        <v>0</v>
      </c>
      <c r="H186" s="382" t="s">
        <v>114</v>
      </c>
      <c r="I186" s="383"/>
      <c r="J186" s="383"/>
      <c r="K186" s="384"/>
      <c r="L186" s="1">
        <f>SUM(L176:L185)</f>
        <v>0</v>
      </c>
    </row>
  </sheetData>
  <sheetProtection sheet="1"/>
  <mergeCells count="72">
    <mergeCell ref="B160:L160"/>
    <mergeCell ref="B186:F186"/>
    <mergeCell ref="H186:K186"/>
    <mergeCell ref="D161:F161"/>
    <mergeCell ref="I161:K161"/>
    <mergeCell ref="B172:F172"/>
    <mergeCell ref="H172:K172"/>
    <mergeCell ref="B174:L174"/>
    <mergeCell ref="D175:F175"/>
    <mergeCell ref="I175:K175"/>
    <mergeCell ref="B146:L146"/>
    <mergeCell ref="D147:F147"/>
    <mergeCell ref="I147:K147"/>
    <mergeCell ref="B158:F158"/>
    <mergeCell ref="H158:K158"/>
    <mergeCell ref="C131:L131"/>
    <mergeCell ref="B132:L132"/>
    <mergeCell ref="D133:F133"/>
    <mergeCell ref="I133:K133"/>
    <mergeCell ref="B144:F144"/>
    <mergeCell ref="H144:K144"/>
    <mergeCell ref="B1:L1"/>
    <mergeCell ref="B2:L2"/>
    <mergeCell ref="B77:L77"/>
    <mergeCell ref="B84:L84"/>
    <mergeCell ref="B87:L87"/>
    <mergeCell ref="B114:J114"/>
    <mergeCell ref="B109:G110"/>
    <mergeCell ref="C102:L102"/>
    <mergeCell ref="B5:L6"/>
    <mergeCell ref="C4:L4"/>
    <mergeCell ref="B15:L15"/>
    <mergeCell ref="H107:L107"/>
    <mergeCell ref="H109:L109"/>
    <mergeCell ref="H110:L110"/>
    <mergeCell ref="E108:G108"/>
    <mergeCell ref="B93:L93"/>
    <mergeCell ref="C7:G7"/>
    <mergeCell ref="H7:L7"/>
    <mergeCell ref="B108:D108"/>
    <mergeCell ref="C74:K74"/>
    <mergeCell ref="H99:K99"/>
    <mergeCell ref="C99:F99"/>
    <mergeCell ref="B36:L36"/>
    <mergeCell ref="B103:L104"/>
    <mergeCell ref="H106:L106"/>
    <mergeCell ref="B22:L22"/>
    <mergeCell ref="C75:K75"/>
    <mergeCell ref="B34:L34"/>
    <mergeCell ref="B106:G107"/>
    <mergeCell ref="B129:E129"/>
    <mergeCell ref="B121:E121"/>
    <mergeCell ref="B122:G122"/>
    <mergeCell ref="I108:J108"/>
    <mergeCell ref="I111:J111"/>
    <mergeCell ref="B118:G118"/>
    <mergeCell ref="H118:L118"/>
    <mergeCell ref="E111:G111"/>
    <mergeCell ref="H122:L122"/>
    <mergeCell ref="B119:L119"/>
    <mergeCell ref="B120:L120"/>
    <mergeCell ref="B116:G116"/>
    <mergeCell ref="H116:L116"/>
    <mergeCell ref="B111:D111"/>
    <mergeCell ref="B112:J112"/>
    <mergeCell ref="B113:J113"/>
    <mergeCell ref="B127:L127"/>
    <mergeCell ref="B128:L128"/>
    <mergeCell ref="B123:L123"/>
    <mergeCell ref="B124:L124"/>
    <mergeCell ref="B125:L125"/>
    <mergeCell ref="B126:L126"/>
  </mergeCells>
  <conditionalFormatting sqref="L99">
    <cfRule type="cellIs" dxfId="8" priority="1" stopIfTrue="1" operator="greaterThan">
      <formula>7</formula>
    </cfRule>
  </conditionalFormatting>
  <conditionalFormatting sqref="B123:L123">
    <cfRule type="cellIs" dxfId="7" priority="2" stopIfTrue="1" operator="notEqual">
      <formula>"NAC#1 current is within the limitations of the circuit."</formula>
    </cfRule>
  </conditionalFormatting>
  <conditionalFormatting sqref="B124:L124">
    <cfRule type="cellIs" dxfId="6" priority="3" stopIfTrue="1" operator="notEqual">
      <formula>"NAC#2 current is within the limitations of the circuit."</formula>
    </cfRule>
  </conditionalFormatting>
  <conditionalFormatting sqref="B125:L125">
    <cfRule type="cellIs" dxfId="5" priority="4" stopIfTrue="1" operator="notEqual">
      <formula>"NAC#3 current is within the limitations of the circuit."</formula>
    </cfRule>
  </conditionalFormatting>
  <conditionalFormatting sqref="B126:L126">
    <cfRule type="cellIs" dxfId="4" priority="5" stopIfTrue="1" operator="notEqual">
      <formula>"NAC#4 current is within the limitations of the circuit."</formula>
    </cfRule>
  </conditionalFormatting>
  <conditionalFormatting sqref="B127:L127">
    <cfRule type="cellIs" dxfId="3" priority="6" stopIfTrue="1" operator="notEqual">
      <formula>"The standby current is within the limitations of the panel."</formula>
    </cfRule>
  </conditionalFormatting>
  <conditionalFormatting sqref="B128:L128">
    <cfRule type="cellIs" dxfId="2" priority="7" stopIfTrue="1" operator="notEqual">
      <formula>"The alarm current is within output limitations of the panel."</formula>
    </cfRule>
  </conditionalFormatting>
  <conditionalFormatting sqref="B119:L119">
    <cfRule type="cellIs" dxfId="1" priority="8" stopIfTrue="1" operator="notEqual">
      <formula>"The batteries can be charged by the MS-9600UDLS Charger."</formula>
    </cfRule>
  </conditionalFormatting>
  <conditionalFormatting sqref="B120:L120">
    <cfRule type="cellIs" dxfId="0" priority="9" stopIfTrue="1" operator="notEqual">
      <formula>"The batteries can be housed in the MS-9600UDLS Cabinet."</formula>
    </cfRule>
  </conditionalFormatting>
  <dataValidations count="7">
    <dataValidation allowBlank="1" showInputMessage="1" showErrorMessage="1" prompt="Use Circuit Detail Worksheet below to configure NAC circuits." sqref="E94:E97 J94:J97" xr:uid="{00000000-0002-0000-0500-000000000000}"/>
    <dataValidation type="list" allowBlank="1" showInputMessage="1" showErrorMessage="1" sqref="J12" xr:uid="{00000000-0002-0000-0500-000001000000}">
      <formula1>"0.011,0.016,0.021"</formula1>
    </dataValidation>
    <dataValidation type="list" operator="greaterThanOrEqual" allowBlank="1" showInputMessage="1" showErrorMessage="1" sqref="C11" xr:uid="{00000000-0002-0000-0500-000002000000}">
      <formula1>"0,1"</formula1>
    </dataValidation>
    <dataValidation type="list" allowBlank="1" showInputMessage="1" showErrorMessage="1" sqref="L113" xr:uid="{00000000-0002-0000-0500-000003000000}">
      <formula1>"1.2,1.3,1.4,1.5,1.6"</formula1>
    </dataValidation>
    <dataValidation type="list" allowBlank="1" showInputMessage="1" showErrorMessage="1" sqref="H110:L110" xr:uid="{00000000-0002-0000-0500-000004000000}">
      <formula1>$AA$7:$AA$14</formula1>
    </dataValidation>
    <dataValidation type="list" allowBlank="1" showInputMessage="1" showErrorMessage="1" sqref="H107:L107" xr:uid="{00000000-0002-0000-0500-000005000000}">
      <formula1>$AD$7:$AD$11</formula1>
    </dataValidation>
    <dataValidation type="whole" operator="greaterThanOrEqual" allowBlank="1" showInputMessage="1" showErrorMessage="1" sqref="C35 C37:C38 C52:C54 C12 H98" xr:uid="{00000000-0002-0000-0500-000006000000}">
      <formula1>0</formula1>
    </dataValidation>
  </dataValidations>
  <printOptions horizontalCentered="1"/>
  <pageMargins left="0.25" right="0.25" top="0.25" bottom="0.85" header="0.5" footer="0.5"/>
  <pageSetup orientation="portrait" horizontalDpi="4294967294" verticalDpi="300" r:id="rId1"/>
  <headerFooter alignWithMargins="0">
    <oddFooter>&amp;LFire-Lite Alarms&amp;CPage &amp;P&amp;R&amp;D</oddFooter>
  </headerFooter>
  <colBreaks count="1" manualBreakCount="1">
    <brk id="12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FD73B44772014B8A7F50174C188D7E" ma:contentTypeVersion="13" ma:contentTypeDescription="Create a new document." ma:contentTypeScope="" ma:versionID="b4c852996255428daed9e58cb702b864">
  <xsd:schema xmlns:xsd="http://www.w3.org/2001/XMLSchema" xmlns:xs="http://www.w3.org/2001/XMLSchema" xmlns:p="http://schemas.microsoft.com/office/2006/metadata/properties" xmlns:ns3="b9e51176-c9a4-4174-a7a9-93dcc3c7a345" xmlns:ns4="c7dded32-3968-48a5-8e33-4a0d4c06b0aa" targetNamespace="http://schemas.microsoft.com/office/2006/metadata/properties" ma:root="true" ma:fieldsID="5edbb476d0ddc34e7cdd27176c2662e1" ns3:_="" ns4:_="">
    <xsd:import namespace="b9e51176-c9a4-4174-a7a9-93dcc3c7a345"/>
    <xsd:import namespace="c7dded32-3968-48a5-8e33-4a0d4c06b0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51176-c9a4-4174-a7a9-93dcc3c7a3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ded32-3968-48a5-8e33-4a0d4c06b0a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17028F-86E5-4B31-84AE-111F5A7C3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e51176-c9a4-4174-a7a9-93dcc3c7a345"/>
    <ds:schemaRef ds:uri="c7dded32-3968-48a5-8e33-4a0d4c06b0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693FB0-7DE9-402A-8203-C4B8BA7F0CE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9e51176-c9a4-4174-a7a9-93dcc3c7a345"/>
    <ds:schemaRef ds:uri="http://purl.org/dc/elements/1.1/"/>
    <ds:schemaRef ds:uri="http://schemas.microsoft.com/office/2006/metadata/properties"/>
    <ds:schemaRef ds:uri="c7dded32-3968-48a5-8e33-4a0d4c06b0aa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F9726B1-B7ED-423D-9405-B4F7E7D759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28</vt:i4>
      </vt:variant>
    </vt:vector>
  </HeadingPairs>
  <TitlesOfParts>
    <vt:vector size="34" baseType="lpstr">
      <vt:lpstr>ES-50X</vt:lpstr>
      <vt:lpstr>ES-200X</vt:lpstr>
      <vt:lpstr>MS-9050UD</vt:lpstr>
      <vt:lpstr>MS-9200UDLS</vt:lpstr>
      <vt:lpstr>MS-9600LS</vt:lpstr>
      <vt:lpstr>MS-9600UDLS</vt:lpstr>
      <vt:lpstr>'MS-9600LS'!_NAC1</vt:lpstr>
      <vt:lpstr>_NAC1</vt:lpstr>
      <vt:lpstr>'MS-9600LS'!_NAC2</vt:lpstr>
      <vt:lpstr>_NAC2</vt:lpstr>
      <vt:lpstr>'MS-9600LS'!_NAC3</vt:lpstr>
      <vt:lpstr>_NAC3</vt:lpstr>
      <vt:lpstr>'MS-9600LS'!_NAC4</vt:lpstr>
      <vt:lpstr>_NAC4</vt:lpstr>
      <vt:lpstr>'ES-200X'!Print_Area</vt:lpstr>
      <vt:lpstr>'ES-50X'!Print_Area</vt:lpstr>
      <vt:lpstr>'MS-9050UD'!Print_Area</vt:lpstr>
      <vt:lpstr>'MS-9200UDLS'!Print_Area</vt:lpstr>
      <vt:lpstr>'MS-9600LS'!Print_Area</vt:lpstr>
      <vt:lpstr>'MS-9600UDLS'!Print_Area</vt:lpstr>
      <vt:lpstr>'MS-9600LS'!rng_Alarm_Load</vt:lpstr>
      <vt:lpstr>rng_Alarm_Load</vt:lpstr>
      <vt:lpstr>'MS-9600LS'!rng_Alarm_Time</vt:lpstr>
      <vt:lpstr>rng_Alarm_Time</vt:lpstr>
      <vt:lpstr>'MS-9600LS'!rng_Standby_Load</vt:lpstr>
      <vt:lpstr>rng_Standby_Load</vt:lpstr>
      <vt:lpstr>'MS-9600LS'!rng_Standby_Time</vt:lpstr>
      <vt:lpstr>rng_Standby_Time</vt:lpstr>
      <vt:lpstr>'MS-9600LS'!rng_Total_Alarm_Draw</vt:lpstr>
      <vt:lpstr>rng_Total_Alarm_Draw</vt:lpstr>
      <vt:lpstr>'MS-9600LS'!rng_Total_Standby_Draw</vt:lpstr>
      <vt:lpstr>rng_Total_Standby_Draw</vt:lpstr>
      <vt:lpstr>'MS-9600LS'!Total_AH_Required</vt:lpstr>
      <vt:lpstr>Total_AH_Required</vt:lpstr>
    </vt:vector>
  </TitlesOfParts>
  <Manager/>
  <Company>Honeywell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e650312</dc:creator>
  <cp:keywords/>
  <dc:description/>
  <cp:lastModifiedBy>Chris</cp:lastModifiedBy>
  <cp:revision/>
  <dcterms:created xsi:type="dcterms:W3CDTF">2013-08-22T19:53:02Z</dcterms:created>
  <dcterms:modified xsi:type="dcterms:W3CDTF">2022-01-19T22:53:41Z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0x010100C0FD73B44772014B8A7F50174C188D7E</vt:lpwstr>
  </property>
</Properties>
</file>